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90" windowHeight="1875" firstSheet="4" activeTab="7"/>
  </bookViews>
  <sheets>
    <sheet name="Overall summary" sheetId="4" r:id="rId1"/>
    <sheet name="summary Allo Pool fund recurent" sheetId="2" r:id="rId2"/>
    <sheet name="Sumary Allo pooled fund capital" sheetId="3" r:id="rId3"/>
    <sheet name="Pooled fund personnel" sheetId="11" r:id="rId4"/>
    <sheet name="Details special program" sheetId="8" r:id="rId5"/>
    <sheet name="Pooled Fund detail Capital" sheetId="7" r:id="rId6"/>
    <sheet name="Project detail capital" sheetId="5" r:id="rId7"/>
    <sheet name="Third Schedule" sheetId="14" r:id="rId8"/>
    <sheet name="Fourth Schedule" sheetId="13" r:id="rId9"/>
  </sheets>
  <definedNames>
    <definedName name="_GoBack" localSheetId="6">'Project detail capital'!$D$12</definedName>
    <definedName name="_xlnm.Print_Titles" localSheetId="8">'Fourth Schedule'!$5:$6</definedName>
    <definedName name="_xlnm.Print_Titles" localSheetId="6">'Project detail capital'!$5:$5</definedName>
    <definedName name="_xlnm.Print_Titles" localSheetId="1">'summary Allo Pool fund recurent'!$5:$5</definedName>
    <definedName name="_xlnm.Print_Titles" localSheetId="7">'Third Schedule'!$5:$6</definedName>
  </definedNames>
  <calcPr calcId="124519"/>
</workbook>
</file>

<file path=xl/calcChain.xml><?xml version="1.0" encoding="utf-8"?>
<calcChain xmlns="http://schemas.openxmlformats.org/spreadsheetml/2006/main">
  <c r="D46" i="13"/>
  <c r="J92" i="14"/>
  <c r="D54" i="13"/>
  <c r="D99"/>
  <c r="D108" s="1"/>
  <c r="G110" s="1"/>
  <c r="D50"/>
  <c r="D42"/>
  <c r="D74"/>
  <c r="D152" i="14"/>
  <c r="F66"/>
  <c r="F7"/>
  <c r="G7" s="1"/>
  <c r="D20" i="3"/>
  <c r="D19"/>
  <c r="G59" i="5"/>
  <c r="G60"/>
  <c r="F60"/>
  <c r="F61" s="1"/>
  <c r="E60"/>
  <c r="D60"/>
  <c r="E61"/>
  <c r="G58"/>
  <c r="E641" i="8"/>
  <c r="D641"/>
  <c r="G640"/>
  <c r="G639"/>
  <c r="G638"/>
  <c r="G636"/>
  <c r="G635"/>
  <c r="G633"/>
  <c r="F31" i="14"/>
  <c r="G641" i="8" l="1"/>
  <c r="G90" i="14"/>
  <c r="G119"/>
  <c r="D25" i="13"/>
  <c r="D20"/>
  <c r="D73"/>
  <c r="D29"/>
  <c r="D9"/>
  <c r="D75"/>
  <c r="D11"/>
  <c r="E32" i="14"/>
  <c r="G32" s="1"/>
  <c r="G31"/>
  <c r="F24"/>
  <c r="G24" s="1"/>
  <c r="F19"/>
  <c r="G19" s="1"/>
  <c r="E17"/>
  <c r="G17" s="1"/>
  <c r="F15"/>
  <c r="G15" s="1"/>
  <c r="E10"/>
  <c r="G10" s="1"/>
  <c r="G149"/>
  <c r="F142"/>
  <c r="G142" s="1"/>
  <c r="F148"/>
  <c r="G148" s="1"/>
  <c r="F133"/>
  <c r="G133" s="1"/>
  <c r="F103"/>
  <c r="G103" s="1"/>
  <c r="G66"/>
  <c r="F36"/>
  <c r="G36" s="1"/>
  <c r="F35"/>
  <c r="G35" s="1"/>
  <c r="G108"/>
  <c r="E95"/>
  <c r="G95" s="1"/>
  <c r="E83"/>
  <c r="G83" s="1"/>
  <c r="E54"/>
  <c r="G54" s="1"/>
  <c r="E43"/>
  <c r="G43" s="1"/>
  <c r="G11"/>
  <c r="G152"/>
  <c r="G153"/>
  <c r="G147"/>
  <c r="G146"/>
  <c r="G145"/>
  <c r="G144"/>
  <c r="G143"/>
  <c r="G141"/>
  <c r="G140"/>
  <c r="G139"/>
  <c r="G138"/>
  <c r="G137"/>
  <c r="G136"/>
  <c r="G135"/>
  <c r="G134"/>
  <c r="G131"/>
  <c r="G130"/>
  <c r="G129"/>
  <c r="G128"/>
  <c r="G127"/>
  <c r="G126"/>
  <c r="G125"/>
  <c r="G124"/>
  <c r="G123"/>
  <c r="G122"/>
  <c r="G121"/>
  <c r="G120"/>
  <c r="G118"/>
  <c r="G117"/>
  <c r="G116"/>
  <c r="G115"/>
  <c r="D114"/>
  <c r="G114" s="1"/>
  <c r="G113"/>
  <c r="G112"/>
  <c r="G111"/>
  <c r="G110"/>
  <c r="G107"/>
  <c r="G106"/>
  <c r="G105"/>
  <c r="G104"/>
  <c r="G102"/>
  <c r="G101"/>
  <c r="G100"/>
  <c r="G99"/>
  <c r="G98"/>
  <c r="G97"/>
  <c r="G96"/>
  <c r="G94"/>
  <c r="G93"/>
  <c r="G92"/>
  <c r="G91"/>
  <c r="G89"/>
  <c r="G88"/>
  <c r="G87"/>
  <c r="G86"/>
  <c r="G85"/>
  <c r="G84"/>
  <c r="D81"/>
  <c r="G81" s="1"/>
  <c r="G80"/>
  <c r="G79"/>
  <c r="G78"/>
  <c r="G77"/>
  <c r="G76"/>
  <c r="G75"/>
  <c r="G74"/>
  <c r="G73"/>
  <c r="G72"/>
  <c r="G71"/>
  <c r="G70"/>
  <c r="G69"/>
  <c r="G68"/>
  <c r="G67"/>
  <c r="G65"/>
  <c r="G64"/>
  <c r="G63"/>
  <c r="G62"/>
  <c r="G61"/>
  <c r="G60"/>
  <c r="G59"/>
  <c r="G58"/>
  <c r="G57"/>
  <c r="G55"/>
  <c r="G53"/>
  <c r="G52"/>
  <c r="G51"/>
  <c r="G50"/>
  <c r="G49"/>
  <c r="G48"/>
  <c r="G47"/>
  <c r="G46"/>
  <c r="G45"/>
  <c r="G44"/>
  <c r="G42"/>
  <c r="G41"/>
  <c r="G40"/>
  <c r="G39"/>
  <c r="G38"/>
  <c r="G37"/>
  <c r="G34"/>
  <c r="G33"/>
  <c r="G30"/>
  <c r="G29"/>
  <c r="G27"/>
  <c r="G26"/>
  <c r="G25"/>
  <c r="G23"/>
  <c r="G22"/>
  <c r="G21"/>
  <c r="G20"/>
  <c r="G18"/>
  <c r="G16"/>
  <c r="G14"/>
  <c r="G13"/>
  <c r="G12"/>
  <c r="G9"/>
  <c r="G8"/>
  <c r="F154" l="1"/>
  <c r="E154"/>
  <c r="G154"/>
  <c r="D154"/>
  <c r="F21" i="2" l="1"/>
  <c r="G505" i="8"/>
  <c r="G531"/>
  <c r="G532"/>
  <c r="G535"/>
  <c r="G536"/>
  <c r="G537"/>
  <c r="G538"/>
  <c r="G539"/>
  <c r="G540"/>
  <c r="G541"/>
  <c r="G542"/>
  <c r="G543"/>
  <c r="G492"/>
  <c r="G493"/>
  <c r="G494"/>
  <c r="G495"/>
  <c r="G496"/>
  <c r="G497"/>
  <c r="G498"/>
  <c r="G499"/>
  <c r="G500"/>
  <c r="G501"/>
  <c r="G502"/>
  <c r="G503"/>
  <c r="G504"/>
  <c r="G506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491"/>
  <c r="G530"/>
  <c r="F544"/>
  <c r="E544"/>
  <c r="D544"/>
  <c r="D18" i="3"/>
  <c r="F56" i="5"/>
  <c r="E56"/>
  <c r="D56"/>
  <c r="G56"/>
  <c r="G55"/>
  <c r="G544" i="8" l="1"/>
  <c r="F804" l="1"/>
  <c r="F27" i="2" s="1"/>
  <c r="G797" i="8"/>
  <c r="G798"/>
  <c r="G799"/>
  <c r="G800"/>
  <c r="G801"/>
  <c r="G802"/>
  <c r="G803"/>
  <c r="D804"/>
  <c r="G794"/>
  <c r="G804" l="1"/>
  <c r="E469" l="1"/>
  <c r="F25" i="5"/>
  <c r="G115" i="8"/>
  <c r="G123" l="1"/>
  <c r="G122"/>
  <c r="G121"/>
  <c r="D124"/>
  <c r="F124"/>
  <c r="H9" i="2" s="1"/>
  <c r="E124" i="8"/>
  <c r="G120"/>
  <c r="G119"/>
  <c r="G118"/>
  <c r="G117"/>
  <c r="G116"/>
  <c r="G114"/>
  <c r="G113"/>
  <c r="G112"/>
  <c r="G111"/>
  <c r="G110"/>
  <c r="G109"/>
  <c r="G375"/>
  <c r="F380"/>
  <c r="F17" i="2" s="1"/>
  <c r="E380" i="8"/>
  <c r="D380"/>
  <c r="G379"/>
  <c r="G378"/>
  <c r="G377"/>
  <c r="G376"/>
  <c r="G374"/>
  <c r="H8" i="7"/>
  <c r="G8"/>
  <c r="F8"/>
  <c r="I7"/>
  <c r="G51" i="5" s="1"/>
  <c r="G52" s="1"/>
  <c r="G7" i="7"/>
  <c r="G245" i="8"/>
  <c r="G246"/>
  <c r="G247"/>
  <c r="G248"/>
  <c r="G249"/>
  <c r="G250"/>
  <c r="G251"/>
  <c r="G252"/>
  <c r="G253"/>
  <c r="G254"/>
  <c r="G255"/>
  <c r="G256"/>
  <c r="F257"/>
  <c r="H13" i="2" s="1"/>
  <c r="E257" i="8"/>
  <c r="D257"/>
  <c r="F16"/>
  <c r="H6" i="2" s="1"/>
  <c r="E16" i="8"/>
  <c r="D16"/>
  <c r="G15"/>
  <c r="G14"/>
  <c r="G13"/>
  <c r="G12"/>
  <c r="G11"/>
  <c r="G10"/>
  <c r="G158"/>
  <c r="F159"/>
  <c r="H10" i="2" s="1"/>
  <c r="D159" i="8"/>
  <c r="G157"/>
  <c r="G156"/>
  <c r="G155"/>
  <c r="G154"/>
  <c r="G153"/>
  <c r="G152"/>
  <c r="G151"/>
  <c r="G150"/>
  <c r="G149"/>
  <c r="G148"/>
  <c r="G147"/>
  <c r="G146"/>
  <c r="F218"/>
  <c r="H12" i="2" s="1"/>
  <c r="E218" i="8"/>
  <c r="D218"/>
  <c r="G217"/>
  <c r="G216"/>
  <c r="G215"/>
  <c r="G214"/>
  <c r="G213"/>
  <c r="G212"/>
  <c r="F290"/>
  <c r="H14" i="2" s="1"/>
  <c r="E290" i="8"/>
  <c r="D290"/>
  <c r="G289"/>
  <c r="G288"/>
  <c r="G287"/>
  <c r="G286"/>
  <c r="G285"/>
  <c r="G284"/>
  <c r="G283"/>
  <c r="G282"/>
  <c r="G281"/>
  <c r="G280"/>
  <c r="G279"/>
  <c r="G278"/>
  <c r="F88"/>
  <c r="H8" i="2" s="1"/>
  <c r="E88" i="8"/>
  <c r="D88"/>
  <c r="G87"/>
  <c r="G86"/>
  <c r="G85"/>
  <c r="G84"/>
  <c r="G83"/>
  <c r="G82"/>
  <c r="G81"/>
  <c r="G80"/>
  <c r="G79"/>
  <c r="G78"/>
  <c r="G77"/>
  <c r="G76"/>
  <c r="G666"/>
  <c r="G667"/>
  <c r="G668"/>
  <c r="G669"/>
  <c r="G670"/>
  <c r="G671"/>
  <c r="G672"/>
  <c r="G665"/>
  <c r="F673"/>
  <c r="F23" i="2" s="1"/>
  <c r="E673" i="8"/>
  <c r="D673"/>
  <c r="H9" i="11"/>
  <c r="H10" s="1"/>
  <c r="C6" i="4" s="1"/>
  <c r="C8" s="1"/>
  <c r="G9" i="11"/>
  <c r="G12" i="5"/>
  <c r="F49"/>
  <c r="D16" i="3" s="1"/>
  <c r="E49" i="5"/>
  <c r="D49"/>
  <c r="G48"/>
  <c r="G49" s="1"/>
  <c r="F45"/>
  <c r="D15" i="3" s="1"/>
  <c r="E45" i="5"/>
  <c r="D45"/>
  <c r="G44"/>
  <c r="G45" s="1"/>
  <c r="F41"/>
  <c r="D14" i="3" s="1"/>
  <c r="E41" i="5"/>
  <c r="D41"/>
  <c r="G40"/>
  <c r="G41" s="1"/>
  <c r="F37"/>
  <c r="D13" i="3" s="1"/>
  <c r="E37" i="5"/>
  <c r="D37"/>
  <c r="G37"/>
  <c r="G36"/>
  <c r="F33"/>
  <c r="D12" i="3" s="1"/>
  <c r="E33" i="5"/>
  <c r="D33"/>
  <c r="G32"/>
  <c r="G33" s="1"/>
  <c r="G10" i="11"/>
  <c r="F10"/>
  <c r="F9"/>
  <c r="I8"/>
  <c r="I9" s="1"/>
  <c r="I10" s="1"/>
  <c r="I8" i="7" l="1"/>
  <c r="G124" i="8"/>
  <c r="G380"/>
  <c r="G257"/>
  <c r="G16"/>
  <c r="G159"/>
  <c r="G218"/>
  <c r="G290"/>
  <c r="G88"/>
  <c r="G673"/>
  <c r="D10" i="3"/>
  <c r="G44" i="8"/>
  <c r="G45"/>
  <c r="G46"/>
  <c r="G47"/>
  <c r="G48"/>
  <c r="G49"/>
  <c r="G50"/>
  <c r="G51"/>
  <c r="G52"/>
  <c r="G53"/>
  <c r="G54"/>
  <c r="G43"/>
  <c r="G180"/>
  <c r="G181"/>
  <c r="G182"/>
  <c r="G183"/>
  <c r="G184"/>
  <c r="G185"/>
  <c r="G186"/>
  <c r="G187"/>
  <c r="G188"/>
  <c r="G189"/>
  <c r="G190"/>
  <c r="G179"/>
  <c r="D52" i="5"/>
  <c r="E51"/>
  <c r="E52" s="1"/>
  <c r="F29"/>
  <c r="D11" i="3" s="1"/>
  <c r="E29" i="5"/>
  <c r="G28"/>
  <c r="G29" s="1"/>
  <c r="D25"/>
  <c r="E24"/>
  <c r="E25" s="1"/>
  <c r="G24"/>
  <c r="G25" s="1"/>
  <c r="F21"/>
  <c r="D9" i="3" s="1"/>
  <c r="E21" i="5"/>
  <c r="G20"/>
  <c r="G21" s="1"/>
  <c r="G16"/>
  <c r="G17" s="1"/>
  <c r="F470" i="8"/>
  <c r="F20" i="2" s="1"/>
  <c r="D470" i="8"/>
  <c r="G469"/>
  <c r="E470"/>
  <c r="G468"/>
  <c r="G467"/>
  <c r="G466"/>
  <c r="G465"/>
  <c r="G464"/>
  <c r="G761"/>
  <c r="G762" s="1"/>
  <c r="G731"/>
  <c r="G732"/>
  <c r="G733"/>
  <c r="G730"/>
  <c r="G699"/>
  <c r="G698"/>
  <c r="G701"/>
  <c r="G702"/>
  <c r="G703"/>
  <c r="G704"/>
  <c r="G705"/>
  <c r="G700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596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614" s="1"/>
  <c r="G592"/>
  <c r="G574"/>
  <c r="E614"/>
  <c r="F614"/>
  <c r="G437"/>
  <c r="G436"/>
  <c r="G439"/>
  <c r="G441"/>
  <c r="G442"/>
  <c r="G443"/>
  <c r="G438"/>
  <c r="G440"/>
  <c r="G406"/>
  <c r="G407"/>
  <c r="G408"/>
  <c r="G409"/>
  <c r="G410"/>
  <c r="G411"/>
  <c r="G412"/>
  <c r="G413"/>
  <c r="G414"/>
  <c r="G415"/>
  <c r="G416"/>
  <c r="G417"/>
  <c r="G418"/>
  <c r="G419"/>
  <c r="G405"/>
  <c r="E420"/>
  <c r="F420"/>
  <c r="F18" i="2" s="1"/>
  <c r="D420" i="8"/>
  <c r="G343"/>
  <c r="G344"/>
  <c r="G345"/>
  <c r="G346"/>
  <c r="G347"/>
  <c r="G342"/>
  <c r="E325"/>
  <c r="G311"/>
  <c r="G313"/>
  <c r="G314"/>
  <c r="G315"/>
  <c r="G316"/>
  <c r="G317"/>
  <c r="G318"/>
  <c r="G319"/>
  <c r="G320"/>
  <c r="G321"/>
  <c r="G322"/>
  <c r="G323"/>
  <c r="G324"/>
  <c r="G312"/>
  <c r="F762"/>
  <c r="F26" i="2" s="1"/>
  <c r="E762" i="8"/>
  <c r="D762"/>
  <c r="F444"/>
  <c r="F19" i="2" s="1"/>
  <c r="E444" i="8"/>
  <c r="D444"/>
  <c r="F17" i="5"/>
  <c r="D8" i="3" s="1"/>
  <c r="E17" i="5"/>
  <c r="G13"/>
  <c r="G61" s="1"/>
  <c r="F13"/>
  <c r="E13"/>
  <c r="D17"/>
  <c r="D13"/>
  <c r="D61" s="1"/>
  <c r="F9"/>
  <c r="E9"/>
  <c r="D9"/>
  <c r="G8"/>
  <c r="G9" s="1"/>
  <c r="D6" i="3" l="1"/>
  <c r="D7"/>
  <c r="G420" i="8"/>
  <c r="G55"/>
  <c r="G470"/>
  <c r="G348"/>
  <c r="G444"/>
  <c r="G325"/>
  <c r="F55"/>
  <c r="H7" i="2" s="1"/>
  <c r="D55" i="8"/>
  <c r="G191"/>
  <c r="F191"/>
  <c r="H11" i="2" s="1"/>
  <c r="E191" i="8"/>
  <c r="D191"/>
  <c r="H28" i="2" l="1"/>
  <c r="F52" i="5"/>
  <c r="F348" i="8"/>
  <c r="F16" i="2" s="1"/>
  <c r="E348" i="8"/>
  <c r="D348"/>
  <c r="G734"/>
  <c r="F734"/>
  <c r="F25" i="2" s="1"/>
  <c r="E734" i="8"/>
  <c r="D734"/>
  <c r="G706"/>
  <c r="F706"/>
  <c r="F24" i="2" s="1"/>
  <c r="E706" i="8"/>
  <c r="D706"/>
  <c r="D325"/>
  <c r="D17" i="3" l="1"/>
  <c r="D28" i="2" l="1"/>
  <c r="F22"/>
  <c r="D614" i="8"/>
  <c r="F325"/>
  <c r="F15" i="2" s="1"/>
  <c r="F28" l="1"/>
  <c r="F29" s="1"/>
  <c r="C14" i="4"/>
  <c r="C15" l="1"/>
  <c r="C9" l="1"/>
</calcChain>
</file>

<file path=xl/sharedStrings.xml><?xml version="1.0" encoding="utf-8"?>
<sst xmlns="http://schemas.openxmlformats.org/spreadsheetml/2006/main" count="1675" uniqueCount="875">
  <si>
    <t>S/N</t>
  </si>
  <si>
    <t>MDAs</t>
  </si>
  <si>
    <t>PERSONNEL</t>
  </si>
  <si>
    <t>PAGE</t>
  </si>
  <si>
    <t>Total</t>
  </si>
  <si>
    <t xml:space="preserve">Govt. House &amp; Protocol </t>
  </si>
  <si>
    <r>
      <t xml:space="preserve">                                                                   </t>
    </r>
    <r>
      <rPr>
        <b/>
        <sz val="13"/>
        <color theme="1"/>
        <rFont val="Calibri"/>
        <family val="2"/>
        <scheme val="minor"/>
      </rPr>
      <t>ONDO STATE OF NIGERIA</t>
    </r>
  </si>
  <si>
    <t>Grand Total</t>
  </si>
  <si>
    <t>A: RECURRENT EXPENDITURE</t>
  </si>
  <si>
    <t xml:space="preserve">                                                  SUMMARY OF ALLOCATION OF POOLED FUND</t>
  </si>
  <si>
    <t>B: CAPITAL EXPENDITURE</t>
  </si>
  <si>
    <r>
      <t>AMOUNT   (</t>
    </r>
    <r>
      <rPr>
        <b/>
        <strike/>
        <sz val="10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</si>
  <si>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Political and Economic Affairs Department</t>
  </si>
  <si>
    <t>OVERHEADS</t>
  </si>
  <si>
    <t>Cabinet and Special Services</t>
  </si>
  <si>
    <t>Ministry of Finance</t>
  </si>
  <si>
    <t>Orange FM</t>
  </si>
  <si>
    <t>General Administration</t>
  </si>
  <si>
    <t>State University Basic Education Board (SUBEB)</t>
  </si>
  <si>
    <t>ONDO STATE OF NIGERIA</t>
  </si>
  <si>
    <t>A: RECURRENT</t>
  </si>
  <si>
    <t>SUMMARY OF POOLED FUNDS</t>
  </si>
  <si>
    <t>AMOUNT (N)</t>
  </si>
  <si>
    <t>Total Over Heads</t>
  </si>
  <si>
    <t>Personnel Cost</t>
  </si>
  <si>
    <t>Special Programme</t>
  </si>
  <si>
    <t>Total Recurrent Expenditure Allocation</t>
  </si>
  <si>
    <t>B: CAPITAL</t>
  </si>
  <si>
    <t>Total Pooled Fund from Capital</t>
  </si>
  <si>
    <t>Total Capital Allocation</t>
  </si>
  <si>
    <t>PROJECT DETAILS</t>
  </si>
  <si>
    <t>ADMIN CODE</t>
  </si>
  <si>
    <t>ECONOMIC CODE</t>
  </si>
  <si>
    <t>PROJECT DISCRIPTION AND LOCATION</t>
  </si>
  <si>
    <t>AMOUNT SPENT TILL DATE</t>
  </si>
  <si>
    <t xml:space="preserve">ADITIONAL PROVISION   M'N       </t>
  </si>
  <si>
    <t>REMARKS</t>
  </si>
  <si>
    <t>4</t>
  </si>
  <si>
    <t>6</t>
  </si>
  <si>
    <t>7</t>
  </si>
  <si>
    <t>ONDO STATE JUDICIARY</t>
  </si>
  <si>
    <t>ORANGE FM</t>
  </si>
  <si>
    <t>GENERAL ADMINISTRATION</t>
  </si>
  <si>
    <t>GRAND TOTAL</t>
  </si>
  <si>
    <t xml:space="preserve">                      ONDO STATE OF NIGERIA</t>
  </si>
  <si>
    <t>MIN./DEPT/AGENCY</t>
  </si>
  <si>
    <t>DETAILS</t>
  </si>
  <si>
    <t>AMOUNT DEDUCTED</t>
  </si>
  <si>
    <t>9</t>
  </si>
  <si>
    <t>MINISTRY OF COMMUNITY DEVELOPMENT AND COOPERATIVES</t>
  </si>
  <si>
    <t xml:space="preserve"> GRAND TOTAL</t>
  </si>
  <si>
    <t>DETAILS OF POOLED FUND UNDER CAPITAL</t>
  </si>
  <si>
    <t>PROJECT DISCRIPTION</t>
  </si>
  <si>
    <t>MINISTRY OF COMMERCE AND INDUSTRY</t>
  </si>
  <si>
    <t>SPECIAL PROGRAMMES</t>
  </si>
  <si>
    <r>
      <rPr>
        <b/>
        <sz val="9"/>
        <color theme="1"/>
        <rFont val="Calibri"/>
        <family val="2"/>
        <scheme val="minor"/>
      </rPr>
      <t>ADMIN CODE: 011100100100:</t>
    </r>
    <r>
      <rPr>
        <sz val="9"/>
        <color theme="1"/>
        <rFont val="Calibri"/>
        <family val="2"/>
        <scheme val="minor"/>
      </rPr>
      <t xml:space="preserve"> GOVERNOR'S OFFICE-GOVERNMENT HOUSE AND PROTOCOL</t>
    </r>
  </si>
  <si>
    <r>
      <t xml:space="preserve">ACCOUNTING OFFICER:  </t>
    </r>
    <r>
      <rPr>
        <sz val="9"/>
        <rFont val="Calibri"/>
        <family val="2"/>
        <scheme val="minor"/>
      </rPr>
      <t>PERMANENT SECRETARY, GOVERNOR'S OFFICE-GOVERNMENT HOUSE AND PROTOCOL</t>
    </r>
  </si>
  <si>
    <t>Economic Code</t>
  </si>
  <si>
    <t xml:space="preserve">Details </t>
  </si>
  <si>
    <t>Amount Spent Till Date</t>
  </si>
  <si>
    <t>Additional Provision</t>
  </si>
  <si>
    <t>Remarks</t>
  </si>
  <si>
    <t>Domestic Passage</t>
  </si>
  <si>
    <t>Donation</t>
  </si>
  <si>
    <t>Maintenance of Boats</t>
  </si>
  <si>
    <t>Media relations</t>
  </si>
  <si>
    <t>Maintenance of Government House</t>
  </si>
  <si>
    <t>Settlement of Hotel bills</t>
  </si>
  <si>
    <t>Gift Items During Festivities and Children Party</t>
  </si>
  <si>
    <t>Office of ADC and CSO</t>
  </si>
  <si>
    <t>Outfit Allowance</t>
  </si>
  <si>
    <t>Hosting of State Guests during Special Events</t>
  </si>
  <si>
    <t>Office of the Senior Special Assistant (Public Communication)</t>
  </si>
  <si>
    <t>S.S.A. Project Monitoring</t>
  </si>
  <si>
    <t>TOTAL</t>
  </si>
  <si>
    <r>
      <t xml:space="preserve">ADMIN CODE: 022000100100: </t>
    </r>
    <r>
      <rPr>
        <sz val="9"/>
        <color theme="1"/>
        <rFont val="Calibri"/>
        <family val="2"/>
        <scheme val="minor"/>
      </rPr>
      <t>MINISTRY OF FINANCE</t>
    </r>
  </si>
  <si>
    <r>
      <t xml:space="preserve">ACCOUNTING OFFICER:  </t>
    </r>
    <r>
      <rPr>
        <sz val="9"/>
        <rFont val="Calibri"/>
        <family val="2"/>
        <scheme val="minor"/>
      </rPr>
      <t>PERMANENT SECRETARY, MINISTRY OF FINANCE</t>
    </r>
  </si>
  <si>
    <t>Maintenance of Leased Government Assets</t>
  </si>
  <si>
    <t>Passages During Special Events</t>
  </si>
  <si>
    <t>Public Service Car Loan Scheme</t>
  </si>
  <si>
    <t>Preparation of Final Accounts</t>
  </si>
  <si>
    <t>Committees and Commissions</t>
  </si>
  <si>
    <t>Contingency Fund</t>
  </si>
  <si>
    <t>Insurance of Ondo State Govt. Assets and tracking of vehicles.</t>
  </si>
  <si>
    <t>Passages and Flights for Overseas Travels</t>
  </si>
  <si>
    <t>Settlement of Utility Bills</t>
  </si>
  <si>
    <t>State Security</t>
  </si>
  <si>
    <t>Seminar and Training for Account Officers</t>
  </si>
  <si>
    <t>Purchase of Computer Consumables for Ministry</t>
  </si>
  <si>
    <t>Appreciation and State Awards</t>
  </si>
  <si>
    <t>Printing of Release Warrant, DVEA Books and Allied Matters for Expenditure Department</t>
  </si>
  <si>
    <t>Printing of Payment Request Vouchers</t>
  </si>
  <si>
    <t>General Training of Accountants in the Civil Service</t>
  </si>
  <si>
    <t>Mandatory Continuous Professional Development Training Course (MCPD)</t>
  </si>
  <si>
    <t>Liaison with Debt Mgt. Office (DMO), Abuja</t>
  </si>
  <si>
    <t>Publicity of Activities of the Ministry</t>
  </si>
  <si>
    <t>Federation Accounts and Allocation Committee</t>
  </si>
  <si>
    <t>Facilitation of Legislation for Fiscal Responsibility and Procurement Laws</t>
  </si>
  <si>
    <t>Consultancy cost for Debt Mgt Unit</t>
  </si>
  <si>
    <t>Statutory Allowance of 10% Annual Basic Salary for Retiring Civil Servants</t>
  </si>
  <si>
    <t>Capacity Building On Financial Management and Control</t>
  </si>
  <si>
    <t>Tracking of Government Vehicles</t>
  </si>
  <si>
    <t>Capacity building for Appropriation Committee &amp; PAC Members</t>
  </si>
  <si>
    <t>Min. Of Finance publications; News Letters and News</t>
  </si>
  <si>
    <t>Outfit Allowance for Staff</t>
  </si>
  <si>
    <t>Debt Management Committee</t>
  </si>
  <si>
    <t>Investment Committee</t>
  </si>
  <si>
    <t>Training, Staff Monitoring and Operation of Debt Mgt Unit (DMU)</t>
  </si>
  <si>
    <t>Monitoring of Projects by EXCO Members</t>
  </si>
  <si>
    <t>State Economic Committee-Matters Affecting</t>
  </si>
  <si>
    <t>Special Assignment on Financial Matters</t>
  </si>
  <si>
    <t>Maintenance of Ministry of Finance Office Premises</t>
  </si>
  <si>
    <t>Board of Survey and other Allied Matters</t>
  </si>
  <si>
    <t>GOVERNOR'S OFFICE-GOVERNMENT HOUSE AND PROTOCOL</t>
  </si>
  <si>
    <t>DEPUTY GOVERNOR'S OFFICE</t>
  </si>
  <si>
    <t>OFFICE OF SENIOR SPECIAL ASSISTANT ON FACILITY MANAGEMENT</t>
  </si>
  <si>
    <t>ONDO STATE BOUNDARY COMMISSION</t>
  </si>
  <si>
    <t>STATE EMERGENCY MANAGEMENT AGENCY (SEMA)</t>
  </si>
  <si>
    <t>PROJECT AND PRICE MONITORING UNIT (PPMU)</t>
  </si>
  <si>
    <t>ACCELERATED POVERTY ALLEVIATION AGENCY(APAA)</t>
  </si>
  <si>
    <t>LIAISON OFFICE, LAGOS</t>
  </si>
  <si>
    <t>LIAISON OFFICE, ABUJA</t>
  </si>
  <si>
    <t>ONDO STATE AGENCY FOR THE CONTROL OF AIDS (ODSACA)</t>
  </si>
  <si>
    <t>ONDO STATE CIVIC DATA CENTRE</t>
  </si>
  <si>
    <t>MUSLIM WELFARE BOARD</t>
  </si>
  <si>
    <t>CHRISTIAN WELFARE BOARD</t>
  </si>
  <si>
    <t>MINISTRY OF SPECIAL DUTIES</t>
  </si>
  <si>
    <t>POOLS BETTINGS AND LOTTERIES BOARD</t>
  </si>
  <si>
    <t>PUBLIC PRIVATE PARTNERSHIP (PPP)</t>
  </si>
  <si>
    <t>FREE TRADE ZONE</t>
  </si>
  <si>
    <t>INTER-GOVERNMENTAL AFFAIRS AND MULTILATERAL RELATIONS</t>
  </si>
  <si>
    <t>STATE HOUSE OF ASSEMBLY</t>
  </si>
  <si>
    <t>HOUSE OF ASSEMBLY COMMISSION</t>
  </si>
  <si>
    <t>MINISTRY OF INFORMATION</t>
  </si>
  <si>
    <t>ONDO STATE RADIOVISION CORPORATION</t>
  </si>
  <si>
    <t>OFFICE OF THE HEAD OF SERVICE</t>
  </si>
  <si>
    <t>PUBLIC SERVICE TRAINING INSTITUTE</t>
  </si>
  <si>
    <t>OFFICE OF ESTABLISHMENTS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</si>
  <si>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</si>
  <si>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</si>
  <si>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</si>
  <si>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</si>
  <si>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</si>
  <si>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</si>
  <si>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</si>
  <si>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</si>
  <si>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</si>
  <si>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DEBT MANAGEMENT OFFICE</t>
  </si>
  <si>
    <t>OFFICE OF THE ACCOUNTANT GENERAL</t>
  </si>
  <si>
    <t>BOARD OF INTERNAL REVENUE</t>
  </si>
  <si>
    <t>MICRO CREDIT AGENCY</t>
  </si>
  <si>
    <t>STATE INFORMATION TECHNOLOGY AGENCY (SITA)</t>
  </si>
  <si>
    <t>ONDO STATE ELECTRICITY BOARD</t>
  </si>
  <si>
    <t>ONDO STATE AGENCY FOR ROAD MAINTENANCE AND CONSTRUCTION (OSAMCO)</t>
  </si>
  <si>
    <t>MINISTRY OF CULTURE AND TOURISM</t>
  </si>
  <si>
    <t>MINISTRY OF ECONOMIC PLANNING AND BUDGET</t>
  </si>
  <si>
    <t>STATE PROJECT COORDINATING OFFICE</t>
  </si>
  <si>
    <t>ONDO STATE BUREAU OF STATISTICS</t>
  </si>
  <si>
    <t>ONDO STATE WATER CORPORATION</t>
  </si>
  <si>
    <t>ONDO STATE WATER AND SANITATION PROJECT (WATSAN)</t>
  </si>
  <si>
    <t>ONDO STATE DEVELOPMENT AND PROPERTY CORPORATION</t>
  </si>
  <si>
    <t>DIRECT LABOUR AGENCY</t>
  </si>
  <si>
    <t>MINISTRY OF LANDS AND HOUSING</t>
  </si>
  <si>
    <t>ONDO STATE JUDICIAL SERVICE COMMISSION</t>
  </si>
  <si>
    <t>MINISTRY OF JUSTICE</t>
  </si>
  <si>
    <t>ONDO STATE LAW COMMISSION</t>
  </si>
  <si>
    <t>CUSTOMARY COURT OF APPEAL</t>
  </si>
  <si>
    <t>MINISTRY OF YOUTH DEVELOPMENT AND SPORTS</t>
  </si>
  <si>
    <t>ONDO STATE FOOTBALL DEVELOPMENT AGENCY</t>
  </si>
  <si>
    <t>MINISTRY OF WOMEN AFFAIRS AND SOCIAL DEVELOPMENT</t>
  </si>
  <si>
    <t>AGENCY FOR THE WELFARE OF THE PHYSICALLY CHALLENGED PERSONS</t>
  </si>
  <si>
    <t>MINISTRY OF EDUCATION</t>
  </si>
  <si>
    <t>STATE UNIVERSAL BASIC EDUCATION BOARD (SUBEB) HEADQUARTERS</t>
  </si>
  <si>
    <t>ONDO STATE LIBRARY BOARD</t>
  </si>
  <si>
    <t>RUFUS GIWA POLYTECHNIC, OWO</t>
  </si>
  <si>
    <t>ADEKUNLE AJASIN UNIVERSITY, AKUNGBA AKOKO</t>
  </si>
  <si>
    <t>ONDO STATE UNIVERSITY OF SCIENCE AND TECHNOLOGY, OKITIPUPA</t>
  </si>
  <si>
    <t>ONDO STATE UNIVERSITY OF MEDICAL SCIENCES</t>
  </si>
  <si>
    <t>QUALITY EDUCATION ASSURANCE AGENCY</t>
  </si>
  <si>
    <t>TEACHING SERVICE COMMISSION</t>
  </si>
  <si>
    <t>ONDO STATE SCHOLARSHIP BOARD</t>
  </si>
  <si>
    <t>MINISTRY OF HEALTH</t>
  </si>
  <si>
    <t>PRIMARY HEALTH CARE MANAGEMENT BOARD/ AGENCY/COMMISSION</t>
  </si>
  <si>
    <t>HOSPITAL MANAGEMENT BOARD</t>
  </si>
  <si>
    <t>SCHOOL OF NURSING</t>
  </si>
  <si>
    <t>SCHOOL OF MIDWIFERY</t>
  </si>
  <si>
    <t>SCHOOL OF HEALTH TECHNOLOGY</t>
  </si>
  <si>
    <t>EMERGENCY MEDICAL SERVICES AGENCY</t>
  </si>
  <si>
    <t>NEURO-PSYCHIATRIC SPECIALIST HOSPITAL</t>
  </si>
  <si>
    <t>ONDO STATE WASTE MANAGEMENT</t>
  </si>
  <si>
    <t>ONDO STATE SPORTS COUNCIL</t>
  </si>
  <si>
    <t>LOCAL GOVERNMENT SERVICE COMMISSION</t>
  </si>
  <si>
    <t>ONDO STATE COMMUNITY AND SOCIAL DEVELOPMENT AGENCY</t>
  </si>
  <si>
    <t>OFFICE OF THE SECRETARY TO STATE GOVERNMENT (SSG)</t>
  </si>
  <si>
    <t>INTERNATIONAL RELATIONS AND DIASPORA AFFAIRS OFFICE</t>
  </si>
  <si>
    <t>POLITICAL AND ECONOMIC AFFAIRS DEPARTMENT</t>
  </si>
  <si>
    <t>OFFICE OF THE SPECIAL ADVISER ON POLITICAL AND MOBILISATION MATTERS</t>
  </si>
  <si>
    <t>CABINET AND SPECIAL SERVICES DEPARTMENT</t>
  </si>
  <si>
    <t>STATE PENSION COMMISSION</t>
  </si>
  <si>
    <t>ONDO STATE CIVIC DATA CENTRE AREA OFFICES</t>
  </si>
  <si>
    <t>PUBLIC ACCOUNT SECRETARIAT</t>
  </si>
  <si>
    <t>OFFICE OF THE SPEAKER</t>
  </si>
  <si>
    <t>OFFICE OF THE DEPUTY SPEAKER</t>
  </si>
  <si>
    <t>GOVERNMENT PRINTING PRESS</t>
  </si>
  <si>
    <t>ONDO STATE SIGNAGE AGENCY</t>
  </si>
  <si>
    <t>FIRE SERVICES</t>
  </si>
  <si>
    <t>GOVERNMENT QUARTERS MANAGEMENT OFFICE</t>
  </si>
  <si>
    <t>E-PERSONEL ADMINISTRATION SALARY SYSTEM (E-PASS) OFFICE</t>
  </si>
  <si>
    <t>SERVICE MATTERS DEPARTMENT</t>
  </si>
  <si>
    <t>ONDO STATE INDEPENDENT ELECTORAL COMMISSION (ODIEC) AREA OFFICES</t>
  </si>
  <si>
    <t>FORESTRY STAFF TRAINING SCHOOL, OWO</t>
  </si>
  <si>
    <t>EXPENDITURE OFFICE</t>
  </si>
  <si>
    <t>CONSUMER PROTECTION COMMITTEE</t>
  </si>
  <si>
    <t>CO-OPERATIVE COLLEGE, AKURE</t>
  </si>
  <si>
    <t>MINISTRY OF EMPLOYMENT AND PRODUCTIVITY</t>
  </si>
  <si>
    <t>MINISTRY OF TRANSPORT-VEHICLE INSPECTION (AREA) OFFICE AND INLAND WATERWAYS</t>
  </si>
  <si>
    <t>DIRECTORATE OF ENERGY AND POWER</t>
  </si>
  <si>
    <t>BUDGET OFFICE</t>
  </si>
  <si>
    <t>MANPOWER DEVELOPMENT OFFICE</t>
  </si>
  <si>
    <t>OFFICE OF HONOURABLE CHIEF JUDGE</t>
  </si>
  <si>
    <t>JUDICIARY DIVISION</t>
  </si>
  <si>
    <t>CITIZEN'S RIGHT MEDIATION CENTRE/OFFICE OF PUBLIC DEFENDERS</t>
  </si>
  <si>
    <t>OFFICE OF THE PRESIDENT OF THE CUSTOMARY COURT OF APPEAL</t>
  </si>
  <si>
    <t>CUSTOMARY COURT OF APPEAL - JUDICIAL DIVISIONS</t>
  </si>
  <si>
    <t>ZONAL EDUCATION OFFICES</t>
  </si>
  <si>
    <t>ONDO STATE EDUCATION ENDOWMENT FUND OFFICE</t>
  </si>
  <si>
    <t>STATE UNIVERSAL BASIC EDUCATION BOARD (SUBEB) ZONAL OFFICE</t>
  </si>
  <si>
    <t>MEGA SCHOOLS</t>
  </si>
  <si>
    <t>QUALITY EDUCATION ASSURANCE AGENCY (ZONAL OFFICES)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</si>
  <si>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</si>
  <si>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</si>
  <si>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</si>
  <si>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</si>
  <si>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</si>
  <si>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</si>
  <si>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</si>
  <si>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</si>
  <si>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</si>
  <si>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BOARD OF ALTERNATIVE MEDICINE</t>
  </si>
  <si>
    <t>MINISTRY OF LOCAL GOVERNMENT AND CHIEFTAINCY AFFAIRS</t>
  </si>
  <si>
    <t>CONSOLIDATED REVENUE FUND CHARGES</t>
  </si>
  <si>
    <t>PERSONNEL BUFFER</t>
  </si>
  <si>
    <t>ALLOCATION TO MINISTRIES/DEPARTMENTS/AGENCIES</t>
  </si>
  <si>
    <t>ADMINISTRATIVE</t>
  </si>
  <si>
    <t>EXECUTING AGENCY</t>
  </si>
  <si>
    <t>PERSONNEL COST</t>
  </si>
  <si>
    <t>OVERHEAD COST</t>
  </si>
  <si>
    <t>CODE</t>
  </si>
  <si>
    <t>N</t>
  </si>
  <si>
    <t xml:space="preserve">                      ONDO STATE OF NIGERIA                     </t>
  </si>
  <si>
    <t>NOT EXCEEDING</t>
  </si>
  <si>
    <t>N'M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</si>
  <si>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</si>
  <si>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</si>
  <si>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</si>
  <si>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</si>
  <si>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</si>
  <si>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</si>
  <si>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</si>
  <si>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</si>
  <si>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</si>
  <si>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x</t>
  </si>
  <si>
    <t>Capacity Building</t>
  </si>
  <si>
    <r>
      <t>SPECIAL PROGRAMME FUNDS     (</t>
    </r>
    <r>
      <rPr>
        <b/>
        <strike/>
        <sz val="10"/>
        <color theme="1"/>
        <rFont val="Calibri"/>
        <family val="2"/>
        <scheme val="minor"/>
      </rPr>
      <t>N</t>
    </r>
    <r>
      <rPr>
        <b/>
        <sz val="10"/>
        <color theme="1"/>
        <rFont val="Calibri"/>
        <family val="2"/>
        <scheme val="minor"/>
      </rPr>
      <t>)</t>
    </r>
  </si>
  <si>
    <t>Customary Court of Appeal</t>
  </si>
  <si>
    <t xml:space="preserve">  CAPITAL</t>
  </si>
  <si>
    <t xml:space="preserve">                                   ONDO STATE OF NIGERIA</t>
  </si>
  <si>
    <t>ONDO STATE OF NIGERIA, APPROVED ESTIMATES 2017</t>
  </si>
  <si>
    <t>Approved Estimates 2017 (N)</t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</si>
  <si>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2017 RE-ORDERED CAPITAL ESTIMATES</t>
    </r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</si>
  <si>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2017 RE-ORDERED RECURRENT ESTIMATES</t>
    </r>
  </si>
  <si>
    <t>APPROVED ESTIMATES 2017</t>
  </si>
  <si>
    <t>Programmes for the Office of the SSAs</t>
  </si>
  <si>
    <r>
      <rPr>
        <b/>
        <sz val="9"/>
        <color theme="1"/>
        <rFont val="Calibri"/>
        <family val="2"/>
        <scheme val="minor"/>
      </rPr>
      <t>ADMIN CODE: 052100100100 :</t>
    </r>
    <r>
      <rPr>
        <sz val="9"/>
        <color theme="1"/>
        <rFont val="Calibri"/>
        <family val="2"/>
        <scheme val="minor"/>
      </rPr>
      <t xml:space="preserve"> MINISTRY OF HEALTH</t>
    </r>
  </si>
  <si>
    <r>
      <t xml:space="preserve">ACCOUNTING OFFICER: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SECRETARY, MINISTRY OF HEALTH</t>
    </r>
  </si>
  <si>
    <t>Maintenance/Management of Trauma Centre</t>
  </si>
  <si>
    <t>Maintenance of Gani Fawehinmi Diagnostic Center</t>
  </si>
  <si>
    <t>Management and Maintenance of Mother and Child Hospital and Other Health Facilities</t>
  </si>
  <si>
    <t>National Health Insurance Scheme</t>
  </si>
  <si>
    <t>Maintenance of inmate of Ago-Ireti</t>
  </si>
  <si>
    <t>Maintenance of Kidney Care Centre</t>
  </si>
  <si>
    <t>Assistance towards Medical Treatment</t>
  </si>
  <si>
    <t>Midwifery Service Scheme</t>
  </si>
  <si>
    <t>Environmental Related Days,World Environment Day, National Sanitation Day, National Council On Environment, Emergency Rapid Response</t>
  </si>
  <si>
    <t>Maintenance of Landscaped and Beautified sites</t>
  </si>
  <si>
    <t>Monitoring Activities</t>
  </si>
  <si>
    <r>
      <t xml:space="preserve">ACCOUNTING OFFICER: </t>
    </r>
    <r>
      <rPr>
        <sz val="9"/>
        <rFont val="Calibri"/>
        <family val="2"/>
        <scheme val="minor"/>
      </rPr>
      <t>PERMANENT SECRETARY, GENERAL ADMINISTRATION</t>
    </r>
  </si>
  <si>
    <t>Cleaning of the Secretariat Complex and other Government offices</t>
  </si>
  <si>
    <t>Provision of Security Services at State Secretariat Complex</t>
  </si>
  <si>
    <t>Publicity on Govt. activities/media</t>
  </si>
  <si>
    <t>Fuel supply and Maintenance of the Transport Pool</t>
  </si>
  <si>
    <r>
      <rPr>
        <b/>
        <sz val="9"/>
        <color theme="1"/>
        <rFont val="Calibri"/>
        <family val="2"/>
        <scheme val="minor"/>
      </rPr>
      <t xml:space="preserve">ADMIN CODE: 011101300200: </t>
    </r>
    <r>
      <rPr>
        <sz val="9"/>
        <color theme="1"/>
        <rFont val="Calibri"/>
        <family val="2"/>
        <scheme val="minor"/>
      </rPr>
      <t>GENERAL ADMINISTRATION</t>
    </r>
  </si>
  <si>
    <t>OVERHEAD</t>
  </si>
  <si>
    <r>
      <rPr>
        <b/>
        <sz val="9"/>
        <color theme="1"/>
        <rFont val="Calibri"/>
        <family val="2"/>
        <scheme val="minor"/>
      </rPr>
      <t>ADMIN CODE: 014000200100 :</t>
    </r>
    <r>
      <rPr>
        <sz val="9"/>
        <color theme="1"/>
        <rFont val="Calibri"/>
        <family val="2"/>
        <scheme val="minor"/>
      </rPr>
      <t xml:space="preserve"> OFFICE OF AUDITOR GENERAL FOR LOCAL GOVERNMENT </t>
    </r>
  </si>
  <si>
    <r>
      <t xml:space="preserve">ACCOUNTING OFFICER: </t>
    </r>
    <r>
      <rPr>
        <sz val="9"/>
        <rFont val="Calibri"/>
        <family val="2"/>
        <scheme val="minor"/>
      </rPr>
      <t xml:space="preserve">SECRETARY, OFFICE OF AUDITOR GENERAL FOR LOCAL GOVERNMENT </t>
    </r>
  </si>
  <si>
    <t>Local Travel and Transport; Others</t>
  </si>
  <si>
    <t>Electricity Charges</t>
  </si>
  <si>
    <t>Telephone Charges</t>
  </si>
  <si>
    <t>Office Stationeries/Computer Consumables</t>
  </si>
  <si>
    <t>Maintenance of Office Furniture</t>
  </si>
  <si>
    <t>Maintenance of Motor Vehicle/Transport Equipment</t>
  </si>
  <si>
    <t>Other Consulting Services</t>
  </si>
  <si>
    <t>Local Training</t>
  </si>
  <si>
    <t>Refreshment &amp; Meals/Entertainment</t>
  </si>
  <si>
    <t>Welfare Packages</t>
  </si>
  <si>
    <t>Outstanding Liabilities</t>
  </si>
  <si>
    <t>Printing of Non Security Documents</t>
  </si>
  <si>
    <r>
      <rPr>
        <b/>
        <sz val="9"/>
        <color theme="1"/>
        <rFont val="Calibri"/>
        <family val="2"/>
        <scheme val="minor"/>
      </rPr>
      <t>ADMIN CODE: 011100200900 :</t>
    </r>
    <r>
      <rPr>
        <sz val="9"/>
        <color theme="1"/>
        <rFont val="Calibri"/>
        <family val="2"/>
        <scheme val="minor"/>
      </rPr>
      <t xml:space="preserve"> OFFICE OF THE SENIOR SPECIAL ASSISTANT ON UNION MATTERS  </t>
    </r>
  </si>
  <si>
    <r>
      <t xml:space="preserve">ACCOUNTING OFFICER: </t>
    </r>
    <r>
      <rPr>
        <sz val="9"/>
        <rFont val="Calibri"/>
        <family val="2"/>
        <scheme val="minor"/>
      </rPr>
      <t xml:space="preserve">SECRETARY, OFFICE OF THE SENIOR SPECIAL ASSISTANT ON UNION MATTERS </t>
    </r>
  </si>
  <si>
    <t>AUDITOR GENERAL FOR LOCAL GOVERNMENT</t>
  </si>
  <si>
    <t>TOTAL: AUDITOR GENERAL FOR LOCAL GOVERNMENT</t>
  </si>
  <si>
    <t>09050000622307</t>
  </si>
  <si>
    <t xml:space="preserve">STATE UNIVERSAL BASIC EDUCATION BOARD (SUBEB) HEADQUARTERS </t>
  </si>
  <si>
    <t>Caring-Heart Mega School</t>
  </si>
  <si>
    <t xml:space="preserve">TOTAL: STATE UNIVERSAL BASIC EDUCATION BOARD (SUBEB) HEADQUARTERS </t>
  </si>
  <si>
    <t xml:space="preserve">GENERAL ADMINISTRATION </t>
  </si>
  <si>
    <t>02130000721209</t>
  </si>
  <si>
    <t>Purchase/Acquisition of Vehicles and others</t>
  </si>
  <si>
    <t xml:space="preserve">TOTAL: GENERAL ADMINISTRATION </t>
  </si>
  <si>
    <t xml:space="preserve">ONDO STATE LIBRARY BOARD </t>
  </si>
  <si>
    <t xml:space="preserve">TOTAL: ONDO STATE LIBRARY BOARD </t>
  </si>
  <si>
    <t xml:space="preserve">STATE EMERGENCY MANAGEMENT AGENCY (SEMA) </t>
  </si>
  <si>
    <t xml:space="preserve">TOTAL: STATE EMERGENCY MANAGEMENT AGENCY (SEMA) </t>
  </si>
  <si>
    <t>Provision of Relief Materials to Victims of Natural Disasters in the State</t>
  </si>
  <si>
    <t>02090001254101</t>
  </si>
  <si>
    <t>TOTAL: ONDO STATE SIGNAGE AGENCY</t>
  </si>
  <si>
    <t xml:space="preserve">MINISTRY OF COMMERCE AND INDUSTRY </t>
  </si>
  <si>
    <t xml:space="preserve">TOTAL: MINISTRY OF COMMERCE AND INDUSTRY </t>
  </si>
  <si>
    <t>Investible Fund</t>
  </si>
  <si>
    <t>05120000162201</t>
  </si>
  <si>
    <r>
      <t xml:space="preserve">ACCOUNTING OFFICER:  </t>
    </r>
    <r>
      <rPr>
        <sz val="9"/>
        <rFont val="Calibri"/>
        <family val="2"/>
        <scheme val="minor"/>
      </rPr>
      <t>PERMANENT SECRETARY, CABINET AND SPECIAL SERVICES DEPARTMENT</t>
    </r>
  </si>
  <si>
    <r>
      <rPr>
        <b/>
        <sz val="9"/>
        <color theme="1"/>
        <rFont val="Calibri"/>
        <family val="2"/>
        <scheme val="minor"/>
      </rPr>
      <t>ADMIN CODE: 011101700100:</t>
    </r>
    <r>
      <rPr>
        <sz val="9"/>
        <color theme="1"/>
        <rFont val="Calibri"/>
        <family val="2"/>
        <scheme val="minor"/>
      </rPr>
      <t xml:space="preserve"> CABINET AND SPECIAL SERVICES DEPARTMENT</t>
    </r>
  </si>
  <si>
    <t>Activities of the Military (Army)</t>
  </si>
  <si>
    <t>Security Services during Festive Periods/Anniversaries</t>
  </si>
  <si>
    <t>Federal and State Security Council meeting</t>
  </si>
  <si>
    <t>Activities of the Military (Navy)</t>
  </si>
  <si>
    <t>Activities of the Military (Air Force)</t>
  </si>
  <si>
    <t>Activities of the Nigerian Police</t>
  </si>
  <si>
    <t>Activities of the Paramilitary Agencies</t>
  </si>
  <si>
    <t>Cabinet/Executive Council Secretariat and maintenance of Exco Chamber and Governor's Conference Room</t>
  </si>
  <si>
    <t>Activities of the Nigerian Prison Services</t>
  </si>
  <si>
    <t>State Tenders Board Secretariat</t>
  </si>
  <si>
    <t>Joint Security Patrol (JSP) Office</t>
  </si>
  <si>
    <t>Swearing-in Ceremonies of Political Appointees in the State and Allied Matters</t>
  </si>
  <si>
    <t>Outfit Allowances for Cabinet and Special Services Staff</t>
  </si>
  <si>
    <t>Manpower Development for Governor's Security Operatives</t>
  </si>
  <si>
    <r>
      <rPr>
        <b/>
        <sz val="9"/>
        <color theme="1"/>
        <rFont val="Calibri"/>
        <family val="2"/>
        <scheme val="minor"/>
      </rPr>
      <t>ADMIN CODE: 011103500100 :</t>
    </r>
    <r>
      <rPr>
        <sz val="9"/>
        <color theme="1"/>
        <rFont val="Calibri"/>
        <family val="2"/>
        <scheme val="minor"/>
      </rPr>
      <t xml:space="preserve"> ONDO STATE PENSIONS TRANSITIONAL DEPARTMENT </t>
    </r>
  </si>
  <si>
    <t>Contributory Pension Stakeholders Forum</t>
  </si>
  <si>
    <t>Pensioners Day Forum</t>
  </si>
  <si>
    <t>Printing of Pension/Retirement Paper/Profoma/Forms</t>
  </si>
  <si>
    <t>Special Training Programme on Pension Computerization for Board, Staff and other Stakeholders</t>
  </si>
  <si>
    <t>Facilitation of Prompt Payment of Ondo State Retirees of Federal Share on Gratuity/pension at Federal Pensioners' Office Abuja</t>
  </si>
  <si>
    <t>Preparatory Training for Retiring Officers from the Public Service</t>
  </si>
  <si>
    <t>Pensioners' Stakeholders Forum on Effective Pension Administration in Ondo State</t>
  </si>
  <si>
    <t>State Implementation Committee on Contributory Pension Scheme</t>
  </si>
  <si>
    <r>
      <t xml:space="preserve">ACCOUNTING OFFICER: </t>
    </r>
    <r>
      <rPr>
        <sz val="9"/>
        <rFont val="Calibri"/>
        <family val="2"/>
        <scheme val="minor"/>
      </rPr>
      <t xml:space="preserve">SECRETARY, ONDO STATE PENSIONS TRANSITIONAL DEPARTMENT </t>
    </r>
  </si>
  <si>
    <r>
      <rPr>
        <b/>
        <sz val="9"/>
        <color theme="1"/>
        <rFont val="Calibri"/>
        <family val="2"/>
        <scheme val="minor"/>
      </rPr>
      <t>ADMIN CODE: 055200200100 :</t>
    </r>
    <r>
      <rPr>
        <sz val="9"/>
        <color theme="1"/>
        <rFont val="Calibri"/>
        <family val="2"/>
        <scheme val="minor"/>
      </rPr>
      <t xml:space="preserve"> ONDO STATE COMMUNITY AND SOCIAL DEVELOPMENT AGENCY </t>
    </r>
  </si>
  <si>
    <r>
      <t xml:space="preserve">ACCOUNTING OFFICER: </t>
    </r>
    <r>
      <rPr>
        <sz val="9"/>
        <rFont val="Calibri"/>
        <family val="2"/>
        <scheme val="minor"/>
      </rPr>
      <t xml:space="preserve">SECRETARY, ONDO STATE COMMUNITY AND SOCIAL DEVELOPMENT AGENCY </t>
    </r>
  </si>
  <si>
    <t>Community and Social Relations</t>
  </si>
  <si>
    <t>Offices of the S.As (Admin &amp; Appointment) to the Governor</t>
  </si>
  <si>
    <r>
      <t xml:space="preserve">ACCOUNTING OFFICER: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SECRETARY, STATE ENVIRONMENTAL PROTECTION AGENCY </t>
    </r>
  </si>
  <si>
    <r>
      <rPr>
        <b/>
        <sz val="9"/>
        <color theme="1"/>
        <rFont val="Calibri"/>
        <family val="2"/>
        <scheme val="minor"/>
      </rPr>
      <t>ADMIN CODE: 053501600100 :</t>
    </r>
    <r>
      <rPr>
        <sz val="9"/>
        <color theme="1"/>
        <rFont val="Calibri"/>
        <family val="2"/>
        <scheme val="minor"/>
      </rPr>
      <t xml:space="preserve"> STATE ENVIRONMENTAL PROTECTION AGENCY </t>
    </r>
  </si>
  <si>
    <t>Additional</t>
  </si>
  <si>
    <t>National Security Summit</t>
  </si>
  <si>
    <t>Contingency</t>
  </si>
  <si>
    <t>PROPOSED RE-ORDER EXPENDITURE</t>
  </si>
  <si>
    <r>
      <t xml:space="preserve">ACCOUNTING OFFICER: </t>
    </r>
    <r>
      <rPr>
        <sz val="9"/>
        <rFont val="Calibri"/>
        <family val="2"/>
        <scheme val="minor"/>
      </rPr>
      <t xml:space="preserve">SECRETARY, INTER-GOVERNMENTAL AFFAIRS AND MULTILATERAL RELATIONS </t>
    </r>
  </si>
  <si>
    <r>
      <rPr>
        <b/>
        <sz val="9"/>
        <color theme="1"/>
        <rFont val="Calibri"/>
        <family val="2"/>
        <scheme val="minor"/>
      </rPr>
      <t>ADMIN CODE: 011113200100  :</t>
    </r>
    <r>
      <rPr>
        <sz val="9"/>
        <color theme="1"/>
        <rFont val="Calibri"/>
        <family val="2"/>
        <scheme val="minor"/>
      </rPr>
      <t xml:space="preserve"> INTER-GOVERNMENTAL AFFAIRS AND MULTILATERAL RELATIONS </t>
    </r>
  </si>
  <si>
    <t>Ondo State Community and Social Development Agency Matters Affecting</t>
  </si>
  <si>
    <t>State Implementation Committee activities on CGS</t>
  </si>
  <si>
    <t>Project Monitoring, Impact Assessment and other Ancillary Activities</t>
  </si>
  <si>
    <t>Publicity, Twinning Relationship, Capacity Building and Conferences</t>
  </si>
  <si>
    <t>Management of UN-Habitat Programme</t>
  </si>
  <si>
    <t>Home Grown School feeding Programme</t>
  </si>
  <si>
    <t>Training &amp; Capacity Building for Auditors</t>
  </si>
  <si>
    <t>09050000121001</t>
  </si>
  <si>
    <t>Renovation of Admin Block</t>
  </si>
  <si>
    <t>Inter-Governmental and Multilateral Relations</t>
  </si>
  <si>
    <t>Ministry of Health</t>
  </si>
  <si>
    <t>State Environmental Protection Agency</t>
  </si>
  <si>
    <t>Ondo State Community and Social Development Agency</t>
  </si>
  <si>
    <t>Office of the Auditor General for Local Government</t>
  </si>
  <si>
    <t>Auditor General for Local Government</t>
  </si>
  <si>
    <t>Ondo State Library Board</t>
  </si>
  <si>
    <t>Ondo State Signage Agency</t>
  </si>
  <si>
    <t>Ministry of Commerce and Industry</t>
  </si>
  <si>
    <t>Ondo State Emmergency Management Agency</t>
  </si>
  <si>
    <t xml:space="preserve">                                                       DETAILS OF POOLED FUND UNDER PERSONNEL COST</t>
  </si>
  <si>
    <t>Personnel Buffer</t>
  </si>
  <si>
    <t>TOTAL: PERSONNEL BUFFER</t>
  </si>
  <si>
    <t>Procurement of Books &amp; Instructional Teaching Aids/Materials.</t>
  </si>
  <si>
    <t>09050000892311</t>
  </si>
  <si>
    <t xml:space="preserve">051700101100 </t>
  </si>
  <si>
    <t>TOTAL: MINISTRY OF EDUCATION</t>
  </si>
  <si>
    <t>04140001301404</t>
  </si>
  <si>
    <t>BEDC Energy Consumption for Ministry of Works HQ, Zonal Offices &amp; Fire Services Stations</t>
  </si>
  <si>
    <t>TOTAL: MINISTRY OF SPECIAL DUTIES</t>
  </si>
  <si>
    <t>11100000191304</t>
  </si>
  <si>
    <t>Drilling of 100 Boreholes across the 18 Local Government Areas</t>
  </si>
  <si>
    <t>TOTAL: HOUSE OF ASSEMBLY COMMISSION</t>
  </si>
  <si>
    <t>Purchase of Five (5) Desktop Computer @ N 0.240M each</t>
  </si>
  <si>
    <t>06090000121204</t>
  </si>
  <si>
    <t>MINISTRY OF WORKS AND TRANSPORT</t>
  </si>
  <si>
    <t>TOTAL: MINISTRY OF WORKS AND TRANSPORT</t>
  </si>
  <si>
    <t>TOTAL: COCOA REVOLUTION OFFICE</t>
  </si>
  <si>
    <t>Provision of Processing Centre Facility at Oda</t>
  </si>
  <si>
    <t>01010000062702</t>
  </si>
  <si>
    <t>Ministry of Education</t>
  </si>
  <si>
    <t>Ministry of Works and Transport</t>
  </si>
  <si>
    <t>Ministry of Special Duties</t>
  </si>
  <si>
    <t>House of Assembly Commission</t>
  </si>
  <si>
    <t>Cocoa Revolution Office</t>
  </si>
  <si>
    <r>
      <t xml:space="preserve">ACCOUNTING OFFICER: </t>
    </r>
    <r>
      <rPr>
        <sz val="9"/>
        <rFont val="Calibri"/>
        <family val="2"/>
        <scheme val="minor"/>
      </rPr>
      <t>THE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REGISTRAR, CUSTOMARY COURT OF APPEAL</t>
    </r>
  </si>
  <si>
    <t>Annual Vacation for the President and other Judges</t>
  </si>
  <si>
    <t>Outfit Allowance for the President, Judges and others</t>
  </si>
  <si>
    <t>Legal Year</t>
  </si>
  <si>
    <t>Manpower Development</t>
  </si>
  <si>
    <t>Printing of Diary and Calendar for the year</t>
  </si>
  <si>
    <t>Bar Conference for the President and other Judges</t>
  </si>
  <si>
    <t>International Conferences, Seminars and Workshops</t>
  </si>
  <si>
    <t>Medical intervention for Judges</t>
  </si>
  <si>
    <r>
      <rPr>
        <b/>
        <sz val="9"/>
        <color theme="1"/>
        <rFont val="Calibri"/>
        <family val="2"/>
        <scheme val="minor"/>
      </rPr>
      <t>ADMIN CODE: 032605200100 :</t>
    </r>
    <r>
      <rPr>
        <sz val="9"/>
        <color theme="1"/>
        <rFont val="Calibri"/>
        <family val="2"/>
        <scheme val="minor"/>
      </rPr>
      <t xml:space="preserve"> CUSTOMARY COURT OF APPEAL</t>
    </r>
  </si>
  <si>
    <r>
      <rPr>
        <b/>
        <sz val="9"/>
        <color theme="1"/>
        <rFont val="Calibri"/>
        <family val="2"/>
        <scheme val="minor"/>
      </rPr>
      <t>ADMIN CODE: 011101400100 :</t>
    </r>
    <r>
      <rPr>
        <sz val="9"/>
        <color theme="1"/>
        <rFont val="Calibri"/>
        <family val="2"/>
        <scheme val="minor"/>
      </rPr>
      <t xml:space="preserve"> POLITICAL AND ECONOMIC AFFAIRS DEPARTMENT </t>
    </r>
  </si>
  <si>
    <r>
      <t xml:space="preserve">ACCOUNTING OFFICER: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SECRETARY, POLITICAL AND ECONOMIC AFFAIRS DEPARTMENT</t>
    </r>
  </si>
  <si>
    <r>
      <rPr>
        <b/>
        <sz val="9"/>
        <color theme="1"/>
        <rFont val="Calibri"/>
        <family val="2"/>
        <scheme val="minor"/>
      </rPr>
      <t>ADMIN CODE: 051305100100 :</t>
    </r>
    <r>
      <rPr>
        <sz val="9"/>
        <color theme="1"/>
        <rFont val="Calibri"/>
        <family val="2"/>
        <scheme val="minor"/>
      </rPr>
      <t xml:space="preserve"> YOUTH DEVELOPMENT BUREAU</t>
    </r>
  </si>
  <si>
    <r>
      <t xml:space="preserve">ACCOUNTING OFFICER: </t>
    </r>
    <r>
      <rPr>
        <sz val="9"/>
        <rFont val="Calibri"/>
        <family val="2"/>
        <scheme val="minor"/>
      </rPr>
      <t>SECRETARY, YOUTH DEVELOPMENT BUREAU</t>
    </r>
  </si>
  <si>
    <r>
      <rPr>
        <b/>
        <sz val="9"/>
        <color theme="1"/>
        <rFont val="Calibri"/>
        <family val="2"/>
        <scheme val="minor"/>
      </rPr>
      <t>ADMIN CODE: 023405600100:</t>
    </r>
    <r>
      <rPr>
        <sz val="9"/>
        <color theme="1"/>
        <rFont val="Calibri"/>
        <family val="2"/>
        <scheme val="minor"/>
      </rPr>
      <t xml:space="preserve"> ONDO STATE RURAL ACCESS AND MOBILITY PROJECT (COMMUNITY BASED URBAN DEVELOPMENT PROJECT)  </t>
    </r>
  </si>
  <si>
    <r>
      <t xml:space="preserve">ACCOUNTING OFFICER: </t>
    </r>
    <r>
      <rPr>
        <sz val="9"/>
        <rFont val="Calibri"/>
        <family val="2"/>
        <scheme val="minor"/>
      </rPr>
      <t xml:space="preserve">PROJECT COORDINATOR,  ONDO STATE RURAL ACCESS AND MOBILITY PROJECT (COMMUNITY BASED URBAN DEVELOPMENT PROJECT)  </t>
    </r>
  </si>
  <si>
    <r>
      <t xml:space="preserve">ACCOUNTING OFFICER: </t>
    </r>
    <r>
      <rPr>
        <sz val="9"/>
        <rFont val="Calibri"/>
        <family val="2"/>
        <scheme val="minor"/>
      </rPr>
      <t>GENERAL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MANAGER, ORANGE FM</t>
    </r>
  </si>
  <si>
    <r>
      <rPr>
        <b/>
        <sz val="9"/>
        <color theme="1"/>
        <rFont val="Calibri"/>
        <family val="2"/>
        <scheme val="minor"/>
      </rPr>
      <t>ADMIN CODE: 012300400200 :</t>
    </r>
    <r>
      <rPr>
        <sz val="9"/>
        <color theme="1"/>
        <rFont val="Calibri"/>
        <family val="2"/>
        <scheme val="minor"/>
      </rPr>
      <t xml:space="preserve"> ORANGE FM </t>
    </r>
  </si>
  <si>
    <t>Local Travel and Transport ;Training</t>
  </si>
  <si>
    <t>Maintenance of Office/IT Equipments</t>
  </si>
  <si>
    <t>Conferences/Seminars &amp; Workshops -Local</t>
  </si>
  <si>
    <t>Motor Vehicle Fuel Cost</t>
  </si>
  <si>
    <t>Satellite Broadcasting Access Charges</t>
  </si>
  <si>
    <t>Cleaning &amp; Fumigation Services</t>
  </si>
  <si>
    <t>Honorarium and Sitting Allowances</t>
  </si>
  <si>
    <t>Maintenance of Office Building/Residential Quarters</t>
  </si>
  <si>
    <t>Maintenance of Plants/Generators</t>
  </si>
  <si>
    <t>Printing of Security Documents</t>
  </si>
  <si>
    <r>
      <t xml:space="preserve">ACCOUNTING OFFICER: </t>
    </r>
    <r>
      <rPr>
        <sz val="9"/>
        <rFont val="Calibri"/>
        <family val="2"/>
        <scheme val="minor"/>
      </rPr>
      <t>SECRETARY,  OFFICE OF SENIOR SPECIAL ASSISTANT ON FACILITY MANAGEMENT</t>
    </r>
  </si>
  <si>
    <t>Information Technology Consulting</t>
  </si>
  <si>
    <r>
      <rPr>
        <b/>
        <sz val="9"/>
        <color theme="1"/>
        <rFont val="Calibri"/>
        <family val="2"/>
        <scheme val="minor"/>
      </rPr>
      <t>ADMIN CODE: 011100200800:</t>
    </r>
    <r>
      <rPr>
        <sz val="9"/>
        <color theme="1"/>
        <rFont val="Calibri"/>
        <family val="2"/>
        <scheme val="minor"/>
      </rPr>
      <t xml:space="preserve"> OFFICE OF SENIOR SPECIAL ASSISTANT ON FACILITY MANAGEMENT   </t>
    </r>
  </si>
  <si>
    <r>
      <t xml:space="preserve">ACCOUNTING OFFICER: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SECRETARY, MINISTRY OF PHYSICAL PLANNING AND URBAN DEVELOPMENT </t>
    </r>
  </si>
  <si>
    <r>
      <rPr>
        <b/>
        <sz val="9"/>
        <color theme="1"/>
        <rFont val="Calibri"/>
        <family val="2"/>
        <scheme val="minor"/>
      </rPr>
      <t>ADMIN CODE: 026300100100:</t>
    </r>
    <r>
      <rPr>
        <sz val="9"/>
        <color theme="1"/>
        <rFont val="Calibri"/>
        <family val="2"/>
        <scheme val="minor"/>
      </rPr>
      <t xml:space="preserve"> MINISTRY OF PHYSICAL PLANNING AND URBAN DEVELOPMENT</t>
    </r>
  </si>
  <si>
    <t>Office of Senior Special Assistance on Facility Management</t>
  </si>
  <si>
    <t>Office of Senior Special Assistance on Union Matters</t>
  </si>
  <si>
    <t>Ministry of Physical Planning and Urban Development</t>
  </si>
  <si>
    <t>Ondo State Rural Access and Mobility Project</t>
  </si>
  <si>
    <t>Youth Development Bureau</t>
  </si>
  <si>
    <t>Ministry of Commerce and Indusry</t>
  </si>
  <si>
    <t>TOTAL POOLED FUND CAPITAL</t>
  </si>
  <si>
    <r>
      <t xml:space="preserve">ACCOUNTING OFFICER: </t>
    </r>
    <r>
      <rPr>
        <sz val="9"/>
        <rFont val="Calibri"/>
        <family val="2"/>
        <scheme val="minor"/>
      </rPr>
      <t>PERMANENT SECRETARY, MINISTRY OF SPECIAL DUTIES</t>
    </r>
  </si>
  <si>
    <r>
      <rPr>
        <b/>
        <sz val="9"/>
        <color theme="1"/>
        <rFont val="Calibri"/>
        <family val="2"/>
        <scheme val="minor"/>
      </rPr>
      <t xml:space="preserve">ADMIN CODE: 011104400100: </t>
    </r>
    <r>
      <rPr>
        <sz val="9"/>
        <color theme="1"/>
        <rFont val="Calibri"/>
        <family val="2"/>
        <scheme val="minor"/>
      </rPr>
      <t>MINISTRY OF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SPECIAL DUTIES</t>
    </r>
  </si>
  <si>
    <r>
      <t xml:space="preserve">ACCOUNTING OFFICER: </t>
    </r>
    <r>
      <rPr>
        <sz val="9"/>
        <rFont val="Calibri"/>
        <family val="2"/>
        <scheme val="minor"/>
      </rPr>
      <t>SECRETARY, POOLS BETTINGS AND LOTTERIES BOARD</t>
    </r>
  </si>
  <si>
    <r>
      <rPr>
        <b/>
        <sz val="9"/>
        <color theme="1"/>
        <rFont val="Calibri"/>
        <family val="2"/>
        <scheme val="minor"/>
      </rPr>
      <t>ADMIN CODE: 011105100100:</t>
    </r>
    <r>
      <rPr>
        <sz val="9"/>
        <color theme="1"/>
        <rFont val="Calibri"/>
        <family val="2"/>
        <scheme val="minor"/>
      </rPr>
      <t xml:space="preserve"> POOLS BETTINGS AND LOTTERIES BOARD </t>
    </r>
  </si>
  <si>
    <t>Internet Access Charges</t>
  </si>
  <si>
    <t>Water Rates</t>
  </si>
  <si>
    <t>Newspapers</t>
  </si>
  <si>
    <t>Pools Bettings and Lotteries Board</t>
  </si>
  <si>
    <t>Proposed 2017 Re-order</t>
  </si>
  <si>
    <t>PROPOSED 2017 RE-ORDER</t>
  </si>
  <si>
    <t>PROPOSED CAPITAL RE-ORDERED ESTIMATES, 2017</t>
  </si>
  <si>
    <t>YEAR 2017 PROPOSED RE-ORDERED BUDGET</t>
  </si>
  <si>
    <t xml:space="preserve">                      PERSONNEL COST</t>
  </si>
  <si>
    <t>MIN./DEPT./AGENCY</t>
  </si>
  <si>
    <t>159-160</t>
  </si>
  <si>
    <t>Sub Head</t>
  </si>
  <si>
    <t>Details of Expenditure</t>
  </si>
  <si>
    <t>Approved Estimates 2016 (N)</t>
  </si>
  <si>
    <t>1</t>
  </si>
  <si>
    <t>21010103</t>
  </si>
  <si>
    <t>Consolidated Revenue Fund Charge-Salaries</t>
  </si>
  <si>
    <t>2</t>
  </si>
  <si>
    <t>21020202</t>
  </si>
  <si>
    <t>Contributory Pension</t>
  </si>
  <si>
    <t>3</t>
  </si>
  <si>
    <t>22010101</t>
  </si>
  <si>
    <t>Gratuity</t>
  </si>
  <si>
    <t>22010102</t>
  </si>
  <si>
    <t>Pension</t>
  </si>
  <si>
    <t>5</t>
  </si>
  <si>
    <t>22010104</t>
  </si>
  <si>
    <t>Payment of Benefits to Past Governors and Past Deputy Governors</t>
  </si>
  <si>
    <t>22060102</t>
  </si>
  <si>
    <t>Foreign Interest/Discount-Short term Borrowings</t>
  </si>
  <si>
    <t>22060202</t>
  </si>
  <si>
    <t>Domestic Interest/Discount-Short Terms Borrowings</t>
  </si>
  <si>
    <t>8</t>
  </si>
  <si>
    <t>22070104</t>
  </si>
  <si>
    <t>Transfer to local Government Joint Account (10% IGR)</t>
  </si>
  <si>
    <t>22070105</t>
  </si>
  <si>
    <t>Contribution to Local Government Pensions</t>
  </si>
  <si>
    <t>10</t>
  </si>
  <si>
    <t>22070106</t>
  </si>
  <si>
    <t>Contribution to Primary School Funding</t>
  </si>
  <si>
    <t>Total:</t>
  </si>
  <si>
    <t>Consolidated Revenue Fund Charges</t>
  </si>
  <si>
    <r>
      <t xml:space="preserve">                             </t>
    </r>
    <r>
      <rPr>
        <b/>
        <sz val="11"/>
        <color theme="1"/>
        <rFont val="Calibri"/>
        <family val="2"/>
        <scheme val="minor"/>
      </rPr>
      <t>YEAR 2017 PROPOSED RE-ORDERED BUDGET</t>
    </r>
  </si>
  <si>
    <t>Ministry of Economic Planning and Budget</t>
  </si>
  <si>
    <t xml:space="preserve">MINISTRY OF ECONOMIC PLANNING AND BUDGET </t>
  </si>
  <si>
    <t xml:space="preserve">TOTAL: MINISTRY OF ECONOMIC PLANNING AND BUDGET  </t>
  </si>
  <si>
    <t>Youth Employment and Social Support Operation, YESSO (World Bank Assisted)- Counterpart Contribution</t>
  </si>
  <si>
    <r>
      <rPr>
        <b/>
        <sz val="9"/>
        <color theme="1"/>
        <rFont val="Calibri"/>
        <family val="2"/>
        <scheme val="minor"/>
      </rPr>
      <t>ADMIN CODE: 011200300100:</t>
    </r>
    <r>
      <rPr>
        <sz val="9"/>
        <color theme="1"/>
        <rFont val="Calibri"/>
        <family val="2"/>
        <scheme val="minor"/>
      </rPr>
      <t xml:space="preserve"> STATE HOUSE OF ASSEMBLY </t>
    </r>
  </si>
  <si>
    <t>TRAINING VOTE FOR ODHA STAFF</t>
  </si>
  <si>
    <t>HOSTING &amp; PARTICIPATION OF SPEAKERS CONFERENCE</t>
  </si>
  <si>
    <t>PASSAGES &amp; FLIGHT FOR ODHA</t>
  </si>
  <si>
    <t>COMMON WEALTH PARLIAMENTARY CONFERENCE</t>
  </si>
  <si>
    <t>MAINTENANCE &amp; FUELING OF GENERATOR</t>
  </si>
  <si>
    <t>CLEARING OF ASSEMBLY PREMISES</t>
  </si>
  <si>
    <t>SUPPLY OF SPARE PARTS TO MECHANICAL WORKSHOP</t>
  </si>
  <si>
    <t>PUBLICITY OF THE ASSEMBLY</t>
  </si>
  <si>
    <t>DONATIONS</t>
  </si>
  <si>
    <t>PUBLIC HEARING ON BILLS AND SPECIAL COMMITTEE ASSIGNMENT</t>
  </si>
  <si>
    <t>LEGISL. STUDY TOURS &amp; EXCHANGE PROGRAMME FOR HON MEMBERS &amp; CORE LEGISL. STAFF</t>
  </si>
  <si>
    <t>PROCUREMENT OF CONSUMABLE FOR THE LEGISLATIVE OFFICE &amp; MAINTENANCE OF THE HALLOWED CHAMBER</t>
  </si>
  <si>
    <t>PAYMENT OF INSURANCE PREMIUM</t>
  </si>
  <si>
    <t>PEACE &amp; PROSPERITY IN THE STATE</t>
  </si>
  <si>
    <t>PROCUREMENT OF CONSUMABLES FOR OPERATIONAL EFFICIENCY IN ADMIN, LEGAL, PUBLICATION AND PLANNING DEPARTMENTS</t>
  </si>
  <si>
    <t>MAINTENANCE OF TELEPHONE &amp; INTERCOM &amp; E-LEGISLATIVE SERVICES</t>
  </si>
  <si>
    <t>ADDITIONAL PROVISION ON FURNITURE &amp; EQUIPMENT FOR STAFF</t>
  </si>
  <si>
    <t>INTIATIVE FOR THE ADVANCENENT OF DEMOCRATIC VALUES</t>
  </si>
  <si>
    <t>Procurement of Special Consumables</t>
  </si>
  <si>
    <t>CAPACITY BUILDING FOR HON. MEMBERS</t>
  </si>
  <si>
    <t>END OF YEAR PACKAGE FOR HON MEMBERS &amp; ODHA STAFF</t>
  </si>
  <si>
    <t>VEHICLE MAINTENANCE &amp; CONSUMABLES</t>
  </si>
  <si>
    <t>OUTFIT ALLOWANCE</t>
  </si>
  <si>
    <t>BUDGET APPROPRIATION AND ALLIED MATTERS</t>
  </si>
  <si>
    <t>LEGISLATIVE ADVOCACY RESEARCH FOR BETTER LEGISLATIVE CONTENT</t>
  </si>
  <si>
    <t>PROCUREMENT OF CONSUMABLES FOR OPERATIONAL EFFICIENCY IN INDIGENEOUS LANGUAGE (YORUBA &amp; IJAW)</t>
  </si>
  <si>
    <t>PRODUCTION OF COMPENDIUM OF LAWS</t>
  </si>
  <si>
    <t>PRODUCTION OF COMPENDIUM OF RESOLUTIONS</t>
  </si>
  <si>
    <t>Ondo State Public Sector Governance Reforms and Development Project and Public Accounts Committee Matters Affecting</t>
  </si>
  <si>
    <t>Sensitization on Child Abuse and Other social Ills</t>
  </si>
  <si>
    <t>INDUCTION COURSE/RETREAT FOR NEW HON MEMBERS (7TH ASSEMBLY)</t>
  </si>
  <si>
    <t>REHABILITATION OF ARCADE MACE</t>
  </si>
  <si>
    <t>Annual Parliamentary Games</t>
  </si>
  <si>
    <t>MAINTENANCE OF FUEL DUMP IN THE HOUSE</t>
  </si>
  <si>
    <t>Legislative-Budget Office Related Matters</t>
  </si>
  <si>
    <t>Procurement of Uniform for Sergeant at Arm, Mace bearer and Legislative Attendants</t>
  </si>
  <si>
    <t>Preparation of Bill of Quantities, Monitoring and Supervision of Projects</t>
  </si>
  <si>
    <t>Maintenance of Speaker and Deputy Speaker's Lodge</t>
  </si>
  <si>
    <t>Provision of Security Services at Assembly Complex</t>
  </si>
  <si>
    <t>Mobilization/Sensitization of Constituents on Important National Matters</t>
  </si>
  <si>
    <t>Production of Bond Volume</t>
  </si>
  <si>
    <t>Supply of Petroleum Product into Fuel Dump</t>
  </si>
  <si>
    <t>Ondo State House of Assembly - Protocol</t>
  </si>
  <si>
    <t>Training on Legislative Matters and Participation at National Institute for Legislative Studies (NILS)</t>
  </si>
  <si>
    <t>Parliamentary Staff Association National Executive Council Meeting</t>
  </si>
  <si>
    <t>Gift Items during Festive Periods</t>
  </si>
  <si>
    <t>Dewey Decimal Classification Scheme/Binding on Acquired Newspapers</t>
  </si>
  <si>
    <t>Customised Robe for Speaker and Deputy Speaker (8th Assembly)</t>
  </si>
  <si>
    <t>28 Days Hotel Accommodation for 8th Assembly Honourable Members</t>
  </si>
  <si>
    <r>
      <t xml:space="preserve">ACCOUNTING OFFICER: </t>
    </r>
    <r>
      <rPr>
        <sz val="9"/>
        <rFont val="Calibri"/>
        <family val="2"/>
        <scheme val="minor"/>
      </rPr>
      <t>THE CLERK, STATE HOUSE OF ASSEMBLY</t>
    </r>
  </si>
  <si>
    <t>House of Assembly</t>
  </si>
  <si>
    <t>Adjustment</t>
  </si>
  <si>
    <t>011100100100</t>
  </si>
  <si>
    <t>011100100200</t>
  </si>
  <si>
    <t>011100200100</t>
  </si>
  <si>
    <t>OFFICE OF SENIOR SPECIAL ASSISTANTS TO THE GOVERNOR</t>
  </si>
  <si>
    <t>011100200800</t>
  </si>
  <si>
    <t>011100300100</t>
  </si>
  <si>
    <t>011101000100</t>
  </si>
  <si>
    <t>011101300100</t>
  </si>
  <si>
    <t>011101300200</t>
  </si>
  <si>
    <t>011101300300</t>
  </si>
  <si>
    <t>011101400100</t>
  </si>
  <si>
    <t>11</t>
  </si>
  <si>
    <t>011101400200</t>
  </si>
  <si>
    <t>12</t>
  </si>
  <si>
    <t>011101700100</t>
  </si>
  <si>
    <t>13</t>
  </si>
  <si>
    <t>011102000100</t>
  </si>
  <si>
    <t>14</t>
  </si>
  <si>
    <t>011102100100</t>
  </si>
  <si>
    <t>15</t>
  </si>
  <si>
    <t>011102100200</t>
  </si>
  <si>
    <t>16</t>
  </si>
  <si>
    <t>011103300100</t>
  </si>
  <si>
    <t>17</t>
  </si>
  <si>
    <t>011103500100</t>
  </si>
  <si>
    <t>ONDO STATE PENSIONS TRANSITIONAL DEPARTMENT</t>
  </si>
  <si>
    <t>18</t>
  </si>
  <si>
    <t>011103500200</t>
  </si>
  <si>
    <t>19</t>
  </si>
  <si>
    <t>011103600100</t>
  </si>
  <si>
    <t>20</t>
  </si>
  <si>
    <t>011103600200</t>
  </si>
  <si>
    <t>21</t>
  </si>
  <si>
    <t>011103700100</t>
  </si>
  <si>
    <t>22</t>
  </si>
  <si>
    <t>011103800100</t>
  </si>
  <si>
    <t>23</t>
  </si>
  <si>
    <t>011104400100</t>
  </si>
  <si>
    <t>24</t>
  </si>
  <si>
    <t>011105100100</t>
  </si>
  <si>
    <t>25</t>
  </si>
  <si>
    <t>011111100100</t>
  </si>
  <si>
    <t>26</t>
  </si>
  <si>
    <t>011111300300</t>
  </si>
  <si>
    <t>27</t>
  </si>
  <si>
    <t>011113200100</t>
  </si>
  <si>
    <t>28</t>
  </si>
  <si>
    <t>011200300100</t>
  </si>
  <si>
    <t>29</t>
  </si>
  <si>
    <t>011200400100</t>
  </si>
  <si>
    <t>30</t>
  </si>
  <si>
    <t>011200700200</t>
  </si>
  <si>
    <t>31</t>
  </si>
  <si>
    <t>011202100100</t>
  </si>
  <si>
    <t>32</t>
  </si>
  <si>
    <t>011202300100</t>
  </si>
  <si>
    <t>33</t>
  </si>
  <si>
    <t>012300100100</t>
  </si>
  <si>
    <t>34</t>
  </si>
  <si>
    <t>012300300100</t>
  </si>
  <si>
    <t>35</t>
  </si>
  <si>
    <t>012300400200</t>
  </si>
  <si>
    <t>36</t>
  </si>
  <si>
    <t>012301300100</t>
  </si>
  <si>
    <t>37</t>
  </si>
  <si>
    <t>012305600100</t>
  </si>
  <si>
    <t>38</t>
  </si>
  <si>
    <t>012400700100</t>
  </si>
  <si>
    <t>39</t>
  </si>
  <si>
    <t>012500100100</t>
  </si>
  <si>
    <t>40</t>
  </si>
  <si>
    <t>012500100300</t>
  </si>
  <si>
    <t>41</t>
  </si>
  <si>
    <t>012500600100</t>
  </si>
  <si>
    <t>42</t>
  </si>
  <si>
    <t>012500700100</t>
  </si>
  <si>
    <t>43</t>
  </si>
  <si>
    <t>012500700200</t>
  </si>
  <si>
    <t>44</t>
  </si>
  <si>
    <t>012500800100</t>
  </si>
  <si>
    <t>45</t>
  </si>
  <si>
    <t>014000100100</t>
  </si>
  <si>
    <t>46</t>
  </si>
  <si>
    <t>014000200100</t>
  </si>
  <si>
    <t>47</t>
  </si>
  <si>
    <t>014700100100</t>
  </si>
  <si>
    <t>48</t>
  </si>
  <si>
    <t>014800100100</t>
  </si>
  <si>
    <t>49</t>
  </si>
  <si>
    <t>014800100200</t>
  </si>
  <si>
    <t>50</t>
  </si>
  <si>
    <t>021500100200</t>
  </si>
  <si>
    <t>MINISTRY OF AGRICULTURE AND NATURAL RESOURCES</t>
  </si>
  <si>
    <t>51</t>
  </si>
  <si>
    <t>021502100100</t>
  </si>
  <si>
    <t>52</t>
  </si>
  <si>
    <t>021510200100</t>
  </si>
  <si>
    <t>53</t>
  </si>
  <si>
    <t>021510200200</t>
  </si>
  <si>
    <t>FADAMA PROJECT</t>
  </si>
  <si>
    <t>54</t>
  </si>
  <si>
    <t>021511000100</t>
  </si>
  <si>
    <t>55</t>
  </si>
  <si>
    <t>021511500100</t>
  </si>
  <si>
    <t>56</t>
  </si>
  <si>
    <t>021511600100</t>
  </si>
  <si>
    <t>57</t>
  </si>
  <si>
    <t>022000100100</t>
  </si>
  <si>
    <t>58</t>
  </si>
  <si>
    <t>022000100200</t>
  </si>
  <si>
    <t>59</t>
  </si>
  <si>
    <t>022000200100</t>
  </si>
  <si>
    <t>60</t>
  </si>
  <si>
    <t>022000700100</t>
  </si>
  <si>
    <t>61</t>
  </si>
  <si>
    <t>022000800100</t>
  </si>
  <si>
    <t>62</t>
  </si>
  <si>
    <t>022200100100</t>
  </si>
  <si>
    <t>63</t>
  </si>
  <si>
    <t>022200900100</t>
  </si>
  <si>
    <t>64</t>
  </si>
  <si>
    <t>022205100100</t>
  </si>
  <si>
    <t>65</t>
  </si>
  <si>
    <t>022205500100</t>
  </si>
  <si>
    <t>66</t>
  </si>
  <si>
    <t>022700100100</t>
  </si>
  <si>
    <t>67</t>
  </si>
  <si>
    <t>022800700100</t>
  </si>
  <si>
    <t>68</t>
  </si>
  <si>
    <t>022905500100</t>
  </si>
  <si>
    <t>69</t>
  </si>
  <si>
    <t>023100300100</t>
  </si>
  <si>
    <t>70</t>
  </si>
  <si>
    <t>023101200100</t>
  </si>
  <si>
    <t>71</t>
  </si>
  <si>
    <t>023305100200</t>
  </si>
  <si>
    <t>ONDO STATE UN-REDD+ PROJECT</t>
  </si>
  <si>
    <t>72</t>
  </si>
  <si>
    <t>023400100200</t>
  </si>
  <si>
    <t>73</t>
  </si>
  <si>
    <t>023405600100</t>
  </si>
  <si>
    <t>ONDO STATE RURAL ACCESS AND MOBILITY PROJECT (COMMUNITY BASED URBAN DEVELOPMENT PROJECT)</t>
  </si>
  <si>
    <t>74</t>
  </si>
  <si>
    <t>023600100100</t>
  </si>
  <si>
    <t>75</t>
  </si>
  <si>
    <t>023800100100</t>
  </si>
  <si>
    <t>76</t>
  </si>
  <si>
    <t>023800100200</t>
  </si>
  <si>
    <t>77</t>
  </si>
  <si>
    <t>023800100300</t>
  </si>
  <si>
    <t>78</t>
  </si>
  <si>
    <t>023800100400</t>
  </si>
  <si>
    <t>79</t>
  </si>
  <si>
    <t>023800400100</t>
  </si>
  <si>
    <t>80</t>
  </si>
  <si>
    <t>025210200100</t>
  </si>
  <si>
    <t>81</t>
  </si>
  <si>
    <t>025210300100</t>
  </si>
  <si>
    <t>82</t>
  </si>
  <si>
    <t>025305300100</t>
  </si>
  <si>
    <t>83</t>
  </si>
  <si>
    <t>025305700100</t>
  </si>
  <si>
    <t>84</t>
  </si>
  <si>
    <t>026000100100</t>
  </si>
  <si>
    <t>85</t>
  </si>
  <si>
    <t>026300100100</t>
  </si>
  <si>
    <t>MINISTRY OF PHYSICAL PLANNING AND URBAN DEVELOPMENT</t>
  </si>
  <si>
    <t>86</t>
  </si>
  <si>
    <t>031800100100</t>
  </si>
  <si>
    <t>87</t>
  </si>
  <si>
    <t>031801100100</t>
  </si>
  <si>
    <t>88</t>
  </si>
  <si>
    <t>031801200100</t>
  </si>
  <si>
    <t>89</t>
  </si>
  <si>
    <t>031801300100</t>
  </si>
  <si>
    <t>90</t>
  </si>
  <si>
    <t>032600100100</t>
  </si>
  <si>
    <t>91</t>
  </si>
  <si>
    <t>032600200100</t>
  </si>
  <si>
    <t>92</t>
  </si>
  <si>
    <t>032600300100</t>
  </si>
  <si>
    <t>93</t>
  </si>
  <si>
    <t>032605200100</t>
  </si>
  <si>
    <t>94</t>
  </si>
  <si>
    <t>032605200200</t>
  </si>
  <si>
    <t>95</t>
  </si>
  <si>
    <t>032605200300</t>
  </si>
  <si>
    <t>96</t>
  </si>
  <si>
    <t>051300100100</t>
  </si>
  <si>
    <t>97</t>
  </si>
  <si>
    <t>051300100200</t>
  </si>
  <si>
    <t>98</t>
  </si>
  <si>
    <t>051400100100</t>
  </si>
  <si>
    <t>99</t>
  </si>
  <si>
    <t>051400100200</t>
  </si>
  <si>
    <t>100</t>
  </si>
  <si>
    <t>051700100200</t>
  </si>
  <si>
    <t>101</t>
  </si>
  <si>
    <t>051700100300</t>
  </si>
  <si>
    <t>102</t>
  </si>
  <si>
    <t>051700101100</t>
  </si>
  <si>
    <t>103</t>
  </si>
  <si>
    <t>051700300100</t>
  </si>
  <si>
    <t>104</t>
  </si>
  <si>
    <t>051700300200</t>
  </si>
  <si>
    <t>105</t>
  </si>
  <si>
    <t>051700300300</t>
  </si>
  <si>
    <t>106</t>
  </si>
  <si>
    <t>051700800100</t>
  </si>
  <si>
    <t>107</t>
  </si>
  <si>
    <t>051703000100</t>
  </si>
  <si>
    <t>108</t>
  </si>
  <si>
    <t>051703000200</t>
  </si>
  <si>
    <t>109</t>
  </si>
  <si>
    <t>051705400100</t>
  </si>
  <si>
    <t>110</t>
  </si>
  <si>
    <t>051705400200</t>
  </si>
  <si>
    <t>111</t>
  </si>
  <si>
    <t>051705400300</t>
  </si>
  <si>
    <t>112</t>
  </si>
  <si>
    <t>051705400400</t>
  </si>
  <si>
    <t>113</t>
  </si>
  <si>
    <t>051705400500</t>
  </si>
  <si>
    <t>114</t>
  </si>
  <si>
    <t>051705400600</t>
  </si>
  <si>
    <t>115</t>
  </si>
  <si>
    <t>051705400700</t>
  </si>
  <si>
    <t>116</t>
  </si>
  <si>
    <t>051705400800</t>
  </si>
  <si>
    <t>117</t>
  </si>
  <si>
    <t>051705400900</t>
  </si>
  <si>
    <t>118</t>
  </si>
  <si>
    <t>051705401000</t>
  </si>
  <si>
    <t>119</t>
  </si>
  <si>
    <t>051705600100</t>
  </si>
  <si>
    <t>120</t>
  </si>
  <si>
    <t>052100100100</t>
  </si>
  <si>
    <t>121</t>
  </si>
  <si>
    <t>052100300100</t>
  </si>
  <si>
    <t>122</t>
  </si>
  <si>
    <t>052110200100</t>
  </si>
  <si>
    <t>123</t>
  </si>
  <si>
    <t>052110300100</t>
  </si>
  <si>
    <t>124</t>
  </si>
  <si>
    <t>052110400100</t>
  </si>
  <si>
    <t>125</t>
  </si>
  <si>
    <t>052110400200</t>
  </si>
  <si>
    <t>126</t>
  </si>
  <si>
    <t>052110600100</t>
  </si>
  <si>
    <t>127</t>
  </si>
  <si>
    <t>052111500100</t>
  </si>
  <si>
    <t>128</t>
  </si>
  <si>
    <t>052111600100</t>
  </si>
  <si>
    <t>129</t>
  </si>
  <si>
    <t>053501600100</t>
  </si>
  <si>
    <t>STATE ENVIRONMENTAL PROTECTION AGENCY</t>
  </si>
  <si>
    <t>130</t>
  </si>
  <si>
    <t>053505300100</t>
  </si>
  <si>
    <t>131</t>
  </si>
  <si>
    <t>053905100100</t>
  </si>
  <si>
    <t>132</t>
  </si>
  <si>
    <t>055100100100</t>
  </si>
  <si>
    <t>133</t>
  </si>
  <si>
    <t>055100100200</t>
  </si>
  <si>
    <t>134</t>
  </si>
  <si>
    <t>055200100100</t>
  </si>
  <si>
    <t>135</t>
  </si>
  <si>
    <t>055200200100</t>
  </si>
  <si>
    <t>136</t>
  </si>
  <si>
    <t>137</t>
  </si>
  <si>
    <t>GRANT TO PARASTATALS &amp; TERTIARY INSTITUTIONS</t>
  </si>
  <si>
    <t>138</t>
  </si>
  <si>
    <t>GRANTS  AND LOANS</t>
  </si>
  <si>
    <t>139</t>
  </si>
  <si>
    <t>140</t>
  </si>
  <si>
    <t>PERSONNEL ARREARS</t>
  </si>
  <si>
    <t>011100800100</t>
  </si>
  <si>
    <t>023400400100</t>
  </si>
  <si>
    <t>051701800100</t>
  </si>
  <si>
    <t>051702100100</t>
  </si>
  <si>
    <t>051702100200</t>
  </si>
  <si>
    <t>051702100300</t>
  </si>
  <si>
    <t>011100200900</t>
  </si>
  <si>
    <t xml:space="preserve">OFFICE OF THE SENIOR SPECIAL ASSISTANT ON UNION MATTERS </t>
  </si>
  <si>
    <t>051305100100</t>
  </si>
  <si>
    <t xml:space="preserve">YOUTH DEVELOPMENT BUREAU </t>
  </si>
  <si>
    <t xml:space="preserve">OFFICE OF AUDITOR GENERAL FOR LOCAL GOVERNMENT </t>
  </si>
  <si>
    <t>141</t>
  </si>
  <si>
    <t>142</t>
  </si>
  <si>
    <t>THIRD SCHEDULE</t>
  </si>
  <si>
    <t>YEAR 2017 PROPOSED RE-ORDERED RECURRENT ESTIMATES</t>
  </si>
  <si>
    <t>FOURTH SCHEDULE</t>
  </si>
  <si>
    <t>YEAR 2017 PROPOSED RE-ORDERED CAPITAL ESTIMATES</t>
  </si>
  <si>
    <t>20-22</t>
  </si>
  <si>
    <t>23-24</t>
  </si>
  <si>
    <t>OVERALL SUMMARY OF PROPOSED RE-ORDERED BUDGET 2017</t>
  </si>
  <si>
    <t>Ondo State Pension Transitional Department</t>
  </si>
  <si>
    <t>Construction and Erection of Billboards, etc</t>
  </si>
  <si>
    <r>
      <rPr>
        <b/>
        <sz val="9"/>
        <color theme="1"/>
        <rFont val="Calibri"/>
        <family val="2"/>
        <scheme val="minor"/>
      </rPr>
      <t>ADMIN CODE: 031800100100:</t>
    </r>
    <r>
      <rPr>
        <sz val="9"/>
        <color theme="1"/>
        <rFont val="Calibri"/>
        <family val="2"/>
        <scheme val="minor"/>
      </rPr>
      <t xml:space="preserve"> ONDO STATE JUDICIARY</t>
    </r>
  </si>
  <si>
    <t>Annual Bar Conference</t>
  </si>
  <si>
    <t>Outfit and Robe Allowance</t>
  </si>
  <si>
    <t>Annual Legal Year</t>
  </si>
  <si>
    <t>Annual Vacation Bonus</t>
  </si>
  <si>
    <t>Training/Manpower Development</t>
  </si>
  <si>
    <t>Statutory Conference Workshop and Seminars for Judges and Magistrates</t>
  </si>
  <si>
    <t>Statutory Meeting of Body of Benchers NJC and NJI to be attended by Honourable Chief Judge</t>
  </si>
  <si>
    <t>Insurance of Government Assets</t>
  </si>
  <si>
    <r>
      <t xml:space="preserve">ACCOUNTING OFFICER: </t>
    </r>
    <r>
      <rPr>
        <sz val="9"/>
        <rFont val="Calibri"/>
        <family val="2"/>
        <scheme val="minor"/>
      </rPr>
      <t>CHIEF REGISTRAR, ONDO STATE JUDICIARY</t>
    </r>
  </si>
  <si>
    <t>SPG - Monitoring, Supervision and Execution of Assigned Projects.</t>
  </si>
  <si>
    <t>SPG - Publicity/Documentation</t>
  </si>
  <si>
    <t>SPG - Regional Integration Programmes and Allied Matters.</t>
  </si>
  <si>
    <t>SPG - Bitumen Exploration and other Bitumen related Programmes.</t>
  </si>
  <si>
    <t>SPG - Conferences, Seminars and Workshops.</t>
  </si>
  <si>
    <t>SPG - Needs Assesment of public utilities.</t>
  </si>
  <si>
    <t xml:space="preserve">ONDO STATE JUDICIARY </t>
  </si>
  <si>
    <t xml:space="preserve">TOTAL: ONDO STATE JUDICIARY </t>
  </si>
  <si>
    <t>Repair of Vehicles</t>
  </si>
  <si>
    <t>Ondo State Judiciary</t>
  </si>
  <si>
    <t>RMAFC related Matters/Consultancy on Paris Club Refund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</si>
</sst>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0;[Red]0"/>
    <numFmt numFmtId="165" formatCode="0.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Arial"/>
      <family val="2"/>
    </font>
    <font>
      <sz val="13"/>
      <name val="Arial"/>
      <family val="2"/>
    </font>
    <font>
      <b/>
      <strike/>
      <sz val="10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7"/>
      <color theme="1"/>
      <name val="Calibri"/>
      <family val="2"/>
      <scheme val="minor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.5"/>
      <color theme="1"/>
      <name val="Times New Roman"/>
      <family val="1"/>
    </font>
    <font>
      <b/>
      <sz val="8.5"/>
      <color theme="1"/>
      <name val="Times New Roman"/>
      <family val="1"/>
    </font>
    <font>
      <sz val="10"/>
      <color theme="1"/>
      <name val="Times New Roman"/>
      <family val="1"/>
    </font>
    <font>
      <sz val="8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sz val="8.5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0" fontId="18" fillId="0" borderId="0"/>
  </cellStyleXfs>
  <cellXfs count="423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43" fontId="0" fillId="0" borderId="0" xfId="0" applyNumberFormat="1"/>
    <xf numFmtId="43" fontId="0" fillId="0" borderId="0" xfId="1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3" fontId="9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wrapText="1"/>
    </xf>
    <xf numFmtId="0" fontId="0" fillId="0" borderId="0" xfId="0" applyBorder="1"/>
    <xf numFmtId="43" fontId="12" fillId="0" borderId="1" xfId="1" applyNumberFormat="1" applyFont="1" applyBorder="1" applyAlignment="1">
      <alignment horizontal="center"/>
    </xf>
    <xf numFmtId="0" fontId="7" fillId="0" borderId="0" xfId="0" applyFont="1"/>
    <xf numFmtId="43" fontId="9" fillId="0" borderId="1" xfId="1" applyFont="1" applyBorder="1" applyAlignment="1">
      <alignment horizontal="center"/>
    </xf>
    <xf numFmtId="0" fontId="13" fillId="0" borderId="1" xfId="0" applyFont="1" applyBorder="1"/>
    <xf numFmtId="43" fontId="0" fillId="0" borderId="0" xfId="0" applyNumberFormat="1" applyBorder="1"/>
    <xf numFmtId="43" fontId="0" fillId="0" borderId="1" xfId="1" applyFont="1" applyBorder="1" applyAlignment="1">
      <alignment horizontal="center"/>
    </xf>
    <xf numFmtId="43" fontId="14" fillId="0" borderId="1" xfId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5" fillId="0" borderId="1" xfId="0" applyFont="1" applyBorder="1"/>
    <xf numFmtId="43" fontId="16" fillId="0" borderId="1" xfId="1" applyNumberFormat="1" applyFont="1" applyBorder="1" applyAlignment="1">
      <alignment horizontal="center"/>
    </xf>
    <xf numFmtId="0" fontId="0" fillId="0" borderId="1" xfId="0" applyFont="1" applyBorder="1"/>
    <xf numFmtId="43" fontId="4" fillId="0" borderId="1" xfId="1" applyFont="1" applyBorder="1" applyAlignment="1">
      <alignment horizontal="center" wrapText="1"/>
    </xf>
    <xf numFmtId="0" fontId="4" fillId="0" borderId="1" xfId="0" applyFont="1" applyBorder="1"/>
    <xf numFmtId="0" fontId="8" fillId="0" borderId="6" xfId="0" applyFont="1" applyBorder="1"/>
    <xf numFmtId="0" fontId="11" fillId="0" borderId="7" xfId="0" applyFont="1" applyBorder="1"/>
    <xf numFmtId="0" fontId="14" fillId="2" borderId="1" xfId="0" applyFont="1" applyFill="1" applyBorder="1" applyAlignment="1">
      <alignment wrapText="1"/>
    </xf>
    <xf numFmtId="164" fontId="17" fillId="0" borderId="0" xfId="0" applyNumberFormat="1" applyFont="1" applyBorder="1"/>
    <xf numFmtId="4" fontId="17" fillId="0" borderId="0" xfId="0" applyNumberFormat="1" applyFont="1" applyBorder="1"/>
    <xf numFmtId="164" fontId="17" fillId="0" borderId="8" xfId="0" applyNumberFormat="1" applyFont="1" applyBorder="1" applyAlignment="1">
      <alignment vertical="center"/>
    </xf>
    <xf numFmtId="4" fontId="17" fillId="0" borderId="9" xfId="0" applyNumberFormat="1" applyFont="1" applyBorder="1" applyAlignment="1">
      <alignment horizontal="center" vertical="center"/>
    </xf>
    <xf numFmtId="4" fontId="17" fillId="0" borderId="10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43" fontId="18" fillId="0" borderId="7" xfId="1" applyFont="1" applyBorder="1"/>
    <xf numFmtId="164" fontId="0" fillId="0" borderId="1" xfId="0" applyNumberForma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4" fontId="0" fillId="0" borderId="0" xfId="0" applyNumberFormat="1"/>
    <xf numFmtId="43" fontId="17" fillId="0" borderId="1" xfId="1" applyFont="1" applyBorder="1" applyAlignment="1">
      <alignment vertical="center"/>
    </xf>
    <xf numFmtId="4" fontId="17" fillId="0" borderId="0" xfId="0" applyNumberFormat="1" applyFont="1"/>
    <xf numFmtId="0" fontId="17" fillId="0" borderId="0" xfId="0" applyFont="1"/>
    <xf numFmtId="164" fontId="0" fillId="0" borderId="0" xfId="0" applyNumberFormat="1" applyBorder="1" applyAlignment="1">
      <alignment vertical="center"/>
    </xf>
    <xf numFmtId="3" fontId="18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17" fillId="0" borderId="0" xfId="1" applyFont="1" applyBorder="1" applyAlignment="1">
      <alignment horizontal="left"/>
    </xf>
    <xf numFmtId="164" fontId="17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43" fontId="18" fillId="0" borderId="0" xfId="1" applyFont="1" applyBorder="1"/>
    <xf numFmtId="0" fontId="18" fillId="0" borderId="0" xfId="0" applyNumberFormat="1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3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0" xfId="0" applyFont="1"/>
    <xf numFmtId="0" fontId="0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6" xfId="0" applyNumberFormat="1" applyFont="1" applyBorder="1" applyAlignment="1">
      <alignment horizontal="center"/>
    </xf>
    <xf numFmtId="43" fontId="19" fillId="0" borderId="6" xfId="0" applyNumberFormat="1" applyFont="1" applyBorder="1" applyAlignment="1">
      <alignment horizontal="center"/>
    </xf>
    <xf numFmtId="0" fontId="20" fillId="0" borderId="1" xfId="0" applyFont="1" applyBorder="1"/>
    <xf numFmtId="0" fontId="0" fillId="0" borderId="1" xfId="0" applyBorder="1"/>
    <xf numFmtId="49" fontId="6" fillId="0" borderId="7" xfId="0" applyNumberFormat="1" applyFont="1" applyBorder="1"/>
    <xf numFmtId="43" fontId="5" fillId="0" borderId="7" xfId="0" applyNumberFormat="1" applyFont="1" applyBorder="1"/>
    <xf numFmtId="43" fontId="21" fillId="0" borderId="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49" fontId="6" fillId="0" borderId="13" xfId="0" applyNumberFormat="1" applyFont="1" applyBorder="1"/>
    <xf numFmtId="0" fontId="5" fillId="0" borderId="13" xfId="0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left" wrapText="1"/>
    </xf>
    <xf numFmtId="43" fontId="23" fillId="0" borderId="1" xfId="0" applyNumberFormat="1" applyFont="1" applyBorder="1"/>
    <xf numFmtId="43" fontId="5" fillId="0" borderId="1" xfId="0" applyNumberFormat="1" applyFont="1" applyBorder="1"/>
    <xf numFmtId="43" fontId="21" fillId="0" borderId="1" xfId="0" applyNumberFormat="1" applyFont="1" applyBorder="1" applyAlignment="1">
      <alignment horizontal="center"/>
    </xf>
    <xf numFmtId="49" fontId="24" fillId="0" borderId="6" xfId="0" applyNumberFormat="1" applyFont="1" applyBorder="1"/>
    <xf numFmtId="43" fontId="20" fillId="0" borderId="6" xfId="0" applyNumberFormat="1" applyFont="1" applyBorder="1"/>
    <xf numFmtId="43" fontId="23" fillId="0" borderId="6" xfId="0" applyNumberFormat="1" applyFont="1" applyBorder="1"/>
    <xf numFmtId="43" fontId="6" fillId="0" borderId="6" xfId="0" applyNumberFormat="1" applyFont="1" applyBorder="1"/>
    <xf numFmtId="49" fontId="6" fillId="0" borderId="12" xfId="0" applyNumberFormat="1" applyFont="1" applyBorder="1"/>
    <xf numFmtId="49" fontId="6" fillId="0" borderId="5" xfId="0" applyNumberFormat="1" applyFont="1" applyBorder="1"/>
    <xf numFmtId="0" fontId="4" fillId="0" borderId="5" xfId="0" applyFont="1" applyBorder="1" applyAlignment="1">
      <alignment horizontal="left" wrapText="1"/>
    </xf>
    <xf numFmtId="43" fontId="21" fillId="0" borderId="5" xfId="0" applyNumberFormat="1" applyFont="1" applyBorder="1" applyAlignment="1">
      <alignment horizontal="center"/>
    </xf>
    <xf numFmtId="49" fontId="24" fillId="0" borderId="1" xfId="0" applyNumberFormat="1" applyFont="1" applyBorder="1"/>
    <xf numFmtId="0" fontId="24" fillId="2" borderId="1" xfId="0" applyFont="1" applyFill="1" applyBorder="1" applyAlignment="1">
      <alignment vertical="center" wrapText="1"/>
    </xf>
    <xf numFmtId="43" fontId="6" fillId="0" borderId="6" xfId="1" applyFont="1" applyBorder="1"/>
    <xf numFmtId="43" fontId="20" fillId="0" borderId="6" xfId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4" xfId="0" applyNumberFormat="1" applyFont="1" applyBorder="1"/>
    <xf numFmtId="43" fontId="23" fillId="0" borderId="5" xfId="1" applyFont="1" applyBorder="1"/>
    <xf numFmtId="43" fontId="23" fillId="0" borderId="1" xfId="1" applyFont="1" applyBorder="1"/>
    <xf numFmtId="43" fontId="5" fillId="0" borderId="1" xfId="1" applyFont="1" applyBorder="1"/>
    <xf numFmtId="43" fontId="20" fillId="0" borderId="1" xfId="1" applyFont="1" applyBorder="1"/>
    <xf numFmtId="43" fontId="6" fillId="0" borderId="1" xfId="1" applyFont="1" applyBorder="1"/>
    <xf numFmtId="43" fontId="19" fillId="0" borderId="1" xfId="0" applyNumberFormat="1" applyFont="1" applyBorder="1" applyAlignment="1">
      <alignment horizontal="center"/>
    </xf>
    <xf numFmtId="43" fontId="20" fillId="0" borderId="7" xfId="1" applyFont="1" applyBorder="1"/>
    <xf numFmtId="43" fontId="20" fillId="0" borderId="13" xfId="1" applyFont="1" applyBorder="1"/>
    <xf numFmtId="0" fontId="16" fillId="2" borderId="7" xfId="0" applyFont="1" applyFill="1" applyBorder="1" applyAlignment="1">
      <alignment wrapText="1"/>
    </xf>
    <xf numFmtId="43" fontId="23" fillId="0" borderId="7" xfId="1" applyFont="1" applyBorder="1"/>
    <xf numFmtId="43" fontId="5" fillId="0" borderId="7" xfId="1" applyFont="1" applyBorder="1"/>
    <xf numFmtId="43" fontId="20" fillId="0" borderId="6" xfId="1" applyFont="1" applyBorder="1"/>
    <xf numFmtId="43" fontId="23" fillId="0" borderId="14" xfId="1" applyFont="1" applyBorder="1"/>
    <xf numFmtId="43" fontId="23" fillId="0" borderId="5" xfId="0" applyNumberFormat="1" applyFont="1" applyBorder="1"/>
    <xf numFmtId="0" fontId="5" fillId="0" borderId="0" xfId="0" applyFont="1"/>
    <xf numFmtId="0" fontId="6" fillId="0" borderId="6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43" fontId="6" fillId="0" borderId="19" xfId="0" applyNumberFormat="1" applyFont="1" applyBorder="1" applyAlignment="1">
      <alignment horizontal="left"/>
    </xf>
    <xf numFmtId="0" fontId="0" fillId="0" borderId="6" xfId="0" applyBorder="1"/>
    <xf numFmtId="0" fontId="6" fillId="0" borderId="12" xfId="0" applyFont="1" applyBorder="1"/>
    <xf numFmtId="0" fontId="6" fillId="0" borderId="5" xfId="0" applyFont="1" applyBorder="1"/>
    <xf numFmtId="43" fontId="5" fillId="0" borderId="5" xfId="0" applyNumberFormat="1" applyFont="1" applyBorder="1"/>
    <xf numFmtId="0" fontId="6" fillId="0" borderId="10" xfId="0" applyFont="1" applyBorder="1"/>
    <xf numFmtId="0" fontId="24" fillId="2" borderId="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vertical="center" wrapText="1"/>
    </xf>
    <xf numFmtId="0" fontId="6" fillId="0" borderId="7" xfId="0" applyFont="1" applyBorder="1"/>
    <xf numFmtId="49" fontId="6" fillId="0" borderId="6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0" fillId="0" borderId="0" xfId="0" applyFont="1"/>
    <xf numFmtId="0" fontId="23" fillId="0" borderId="0" xfId="0" applyFont="1" applyBorder="1" applyAlignment="1"/>
    <xf numFmtId="0" fontId="21" fillId="0" borderId="0" xfId="2" applyFont="1"/>
    <xf numFmtId="0" fontId="23" fillId="0" borderId="1" xfId="0" applyFont="1" applyBorder="1"/>
    <xf numFmtId="0" fontId="23" fillId="0" borderId="1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0" fillId="0" borderId="2" xfId="0" applyFont="1" applyBorder="1"/>
    <xf numFmtId="4" fontId="25" fillId="3" borderId="4" xfId="0" applyNumberFormat="1" applyFont="1" applyFill="1" applyBorder="1" applyAlignment="1">
      <alignment horizontal="right" wrapText="1"/>
    </xf>
    <xf numFmtId="43" fontId="26" fillId="0" borderId="1" xfId="1" applyFont="1" applyBorder="1"/>
    <xf numFmtId="0" fontId="27" fillId="0" borderId="1" xfId="0" applyFont="1" applyBorder="1" applyAlignment="1">
      <alignment wrapText="1"/>
    </xf>
    <xf numFmtId="43" fontId="25" fillId="3" borderId="4" xfId="1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43" fontId="25" fillId="3" borderId="4" xfId="1" applyFont="1" applyFill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4" fontId="23" fillId="0" borderId="7" xfId="0" applyNumberFormat="1" applyFont="1" applyBorder="1"/>
    <xf numFmtId="0" fontId="20" fillId="0" borderId="7" xfId="0" applyFont="1" applyBorder="1" applyAlignment="1">
      <alignment horizontal="center"/>
    </xf>
    <xf numFmtId="0" fontId="23" fillId="0" borderId="7" xfId="0" applyFont="1" applyBorder="1" applyAlignment="1">
      <alignment horizontal="right"/>
    </xf>
    <xf numFmtId="4" fontId="23" fillId="0" borderId="1" xfId="0" applyNumberFormat="1" applyFont="1" applyBorder="1"/>
    <xf numFmtId="0" fontId="0" fillId="0" borderId="7" xfId="0" applyBorder="1" applyAlignment="1">
      <alignment horizontal="center"/>
    </xf>
    <xf numFmtId="43" fontId="25" fillId="3" borderId="22" xfId="1" applyFont="1" applyFill="1" applyBorder="1" applyAlignment="1">
      <alignment horizontal="right" wrapText="1"/>
    </xf>
    <xf numFmtId="0" fontId="23" fillId="0" borderId="0" xfId="0" applyFont="1"/>
    <xf numFmtId="0" fontId="23" fillId="0" borderId="6" xfId="0" applyFont="1" applyBorder="1"/>
    <xf numFmtId="43" fontId="20" fillId="0" borderId="4" xfId="1" applyFont="1" applyBorder="1"/>
    <xf numFmtId="43" fontId="26" fillId="0" borderId="2" xfId="1" applyFont="1" applyBorder="1"/>
    <xf numFmtId="43" fontId="26" fillId="0" borderId="3" xfId="1" applyFont="1" applyBorder="1"/>
    <xf numFmtId="43" fontId="20" fillId="0" borderId="3" xfId="1" applyFont="1" applyBorder="1"/>
    <xf numFmtId="4" fontId="20" fillId="0" borderId="3" xfId="0" applyNumberFormat="1" applyFont="1" applyBorder="1"/>
    <xf numFmtId="0" fontId="20" fillId="0" borderId="0" xfId="0" applyFont="1" applyBorder="1"/>
    <xf numFmtId="4" fontId="25" fillId="3" borderId="0" xfId="0" applyNumberFormat="1" applyFont="1" applyFill="1" applyBorder="1" applyAlignment="1">
      <alignment horizontal="right" wrapText="1"/>
    </xf>
    <xf numFmtId="4" fontId="20" fillId="0" borderId="0" xfId="0" applyNumberFormat="1" applyFont="1" applyBorder="1"/>
    <xf numFmtId="43" fontId="26" fillId="0" borderId="0" xfId="1" applyFont="1" applyBorder="1"/>
    <xf numFmtId="43" fontId="20" fillId="0" borderId="0" xfId="1" applyFont="1" applyBorder="1"/>
    <xf numFmtId="43" fontId="20" fillId="0" borderId="11" xfId="1" applyFont="1" applyBorder="1" applyAlignment="1">
      <alignment horizontal="right"/>
    </xf>
    <xf numFmtId="43" fontId="26" fillId="0" borderId="21" xfId="1" applyFont="1" applyBorder="1"/>
    <xf numFmtId="0" fontId="0" fillId="0" borderId="7" xfId="0" applyBorder="1"/>
    <xf numFmtId="43" fontId="20" fillId="0" borderId="3" xfId="1" applyFont="1" applyBorder="1" applyAlignment="1">
      <alignment horizontal="right"/>
    </xf>
    <xf numFmtId="43" fontId="26" fillId="0" borderId="3" xfId="1" applyFont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4" fontId="24" fillId="3" borderId="0" xfId="0" applyNumberFormat="1" applyFont="1" applyFill="1" applyBorder="1" applyAlignment="1">
      <alignment horizontal="right" vertical="center" wrapText="1"/>
    </xf>
    <xf numFmtId="43" fontId="25" fillId="3" borderId="0" xfId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right" vertical="center" wrapText="1"/>
    </xf>
    <xf numFmtId="43" fontId="23" fillId="0" borderId="0" xfId="1" applyFont="1" applyBorder="1"/>
    <xf numFmtId="0" fontId="23" fillId="0" borderId="21" xfId="0" applyFont="1" applyBorder="1" applyAlignment="1">
      <alignment horizontal="right"/>
    </xf>
    <xf numFmtId="43" fontId="23" fillId="0" borderId="22" xfId="1" applyFont="1" applyBorder="1"/>
    <xf numFmtId="4" fontId="23" fillId="3" borderId="7" xfId="0" applyNumberFormat="1" applyFont="1" applyFill="1" applyBorder="1"/>
    <xf numFmtId="0" fontId="0" fillId="0" borderId="0" xfId="0" applyAlignment="1">
      <alignment wrapText="1"/>
    </xf>
    <xf numFmtId="43" fontId="4" fillId="0" borderId="1" xfId="0" applyNumberFormat="1" applyFont="1" applyBorder="1" applyAlignment="1">
      <alignment vertical="top"/>
    </xf>
    <xf numFmtId="43" fontId="4" fillId="0" borderId="1" xfId="0" applyNumberFormat="1" applyFont="1" applyBorder="1" applyAlignment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5" fillId="5" borderId="1" xfId="0" applyFont="1" applyFill="1" applyBorder="1"/>
    <xf numFmtId="0" fontId="14" fillId="2" borderId="7" xfId="0" applyFont="1" applyFill="1" applyBorder="1" applyAlignment="1">
      <alignment wrapText="1"/>
    </xf>
    <xf numFmtId="49" fontId="6" fillId="0" borderId="0" xfId="0" applyNumberFormat="1" applyFont="1" applyBorder="1"/>
    <xf numFmtId="43" fontId="20" fillId="0" borderId="17" xfId="1" applyFont="1" applyBorder="1"/>
    <xf numFmtId="49" fontId="24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0" fillId="0" borderId="26" xfId="0" applyBorder="1"/>
    <xf numFmtId="0" fontId="0" fillId="0" borderId="20" xfId="0" applyBorder="1"/>
    <xf numFmtId="0" fontId="6" fillId="0" borderId="20" xfId="0" applyFont="1" applyBorder="1"/>
    <xf numFmtId="0" fontId="4" fillId="0" borderId="20" xfId="0" applyFont="1" applyBorder="1" applyAlignment="1">
      <alignment horizontal="right"/>
    </xf>
    <xf numFmtId="0" fontId="0" fillId="0" borderId="23" xfId="0" applyBorder="1"/>
    <xf numFmtId="43" fontId="23" fillId="0" borderId="20" xfId="0" applyNumberFormat="1" applyFont="1" applyBorder="1"/>
    <xf numFmtId="0" fontId="6" fillId="0" borderId="1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4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33" fillId="2" borderId="7" xfId="0" applyFont="1" applyFill="1" applyBorder="1" applyAlignment="1">
      <alignment vertical="center" wrapText="1"/>
    </xf>
    <xf numFmtId="0" fontId="6" fillId="0" borderId="4" xfId="0" applyFont="1" applyBorder="1"/>
    <xf numFmtId="43" fontId="23" fillId="0" borderId="10" xfId="1" applyFont="1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4" fillId="0" borderId="5" xfId="0" applyFont="1" applyBorder="1"/>
    <xf numFmtId="43" fontId="23" fillId="0" borderId="10" xfId="0" applyNumberFormat="1" applyFont="1" applyBorder="1"/>
    <xf numFmtId="43" fontId="21" fillId="0" borderId="10" xfId="0" applyNumberFormat="1" applyFont="1" applyBorder="1" applyAlignment="1">
      <alignment horizontal="center"/>
    </xf>
    <xf numFmtId="0" fontId="6" fillId="0" borderId="19" xfId="0" applyFont="1" applyBorder="1"/>
    <xf numFmtId="0" fontId="34" fillId="0" borderId="0" xfId="0" applyFont="1" applyBorder="1"/>
    <xf numFmtId="0" fontId="34" fillId="0" borderId="0" xfId="0" applyFont="1" applyBorder="1" applyAlignment="1">
      <alignment wrapText="1"/>
    </xf>
    <xf numFmtId="0" fontId="35" fillId="0" borderId="0" xfId="0" applyFont="1" applyFill="1" applyAlignment="1">
      <alignment wrapText="1"/>
    </xf>
    <xf numFmtId="4" fontId="35" fillId="3" borderId="1" xfId="0" applyNumberFormat="1" applyFont="1" applyFill="1" applyBorder="1" applyAlignment="1">
      <alignment horizontal="right" wrapText="1"/>
    </xf>
    <xf numFmtId="0" fontId="35" fillId="3" borderId="1" xfId="0" applyFont="1" applyFill="1" applyBorder="1" applyAlignment="1">
      <alignment horizontal="right" wrapText="1"/>
    </xf>
    <xf numFmtId="4" fontId="35" fillId="0" borderId="1" xfId="0" applyNumberFormat="1" applyFont="1" applyFill="1" applyBorder="1" applyAlignment="1">
      <alignment horizontal="right" wrapText="1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right" wrapText="1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35" fillId="2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wrapText="1"/>
    </xf>
    <xf numFmtId="4" fontId="35" fillId="2" borderId="1" xfId="0" applyNumberFormat="1" applyFont="1" applyFill="1" applyBorder="1" applyAlignment="1">
      <alignment horizontal="right" wrapText="1"/>
    </xf>
    <xf numFmtId="0" fontId="35" fillId="2" borderId="1" xfId="0" applyFont="1" applyFill="1" applyBorder="1" applyAlignment="1">
      <alignment horizontal="right" wrapText="1"/>
    </xf>
    <xf numFmtId="0" fontId="23" fillId="0" borderId="0" xfId="0" applyFont="1" applyBorder="1" applyAlignment="1">
      <alignment horizontal="center"/>
    </xf>
    <xf numFmtId="0" fontId="30" fillId="0" borderId="0" xfId="0" applyFont="1"/>
    <xf numFmtId="43" fontId="23" fillId="0" borderId="13" xfId="0" applyNumberFormat="1" applyFont="1" applyBorder="1"/>
    <xf numFmtId="0" fontId="36" fillId="0" borderId="1" xfId="0" applyFont="1" applyBorder="1"/>
    <xf numFmtId="0" fontId="30" fillId="0" borderId="1" xfId="0" applyFont="1" applyBorder="1" applyAlignment="1">
      <alignment wrapText="1"/>
    </xf>
    <xf numFmtId="0" fontId="30" fillId="0" borderId="1" xfId="0" applyFont="1" applyBorder="1"/>
    <xf numFmtId="0" fontId="30" fillId="0" borderId="7" xfId="0" applyFont="1" applyBorder="1" applyAlignment="1">
      <alignment wrapText="1"/>
    </xf>
    <xf numFmtId="0" fontId="24" fillId="0" borderId="17" xfId="0" applyFont="1" applyBorder="1"/>
    <xf numFmtId="0" fontId="30" fillId="0" borderId="5" xfId="0" applyFont="1" applyBorder="1"/>
    <xf numFmtId="4" fontId="35" fillId="0" borderId="0" xfId="0" applyNumberFormat="1" applyFont="1"/>
    <xf numFmtId="43" fontId="23" fillId="0" borderId="13" xfId="1" applyFont="1" applyBorder="1"/>
    <xf numFmtId="43" fontId="5" fillId="0" borderId="13" xfId="1" applyFont="1" applyBorder="1"/>
    <xf numFmtId="0" fontId="30" fillId="0" borderId="5" xfId="0" applyFont="1" applyBorder="1" applyAlignment="1">
      <alignment wrapText="1"/>
    </xf>
    <xf numFmtId="0" fontId="35" fillId="0" borderId="0" xfId="0" applyFont="1" applyAlignment="1">
      <alignment wrapText="1"/>
    </xf>
    <xf numFmtId="0" fontId="22" fillId="2" borderId="7" xfId="0" applyFont="1" applyFill="1" applyBorder="1" applyAlignment="1">
      <alignment wrapText="1"/>
    </xf>
    <xf numFmtId="0" fontId="37" fillId="0" borderId="0" xfId="0" applyFont="1"/>
    <xf numFmtId="0" fontId="35" fillId="3" borderId="1" xfId="0" applyFont="1" applyFill="1" applyBorder="1" applyAlignment="1">
      <alignment horizontal="center" wrapText="1"/>
    </xf>
    <xf numFmtId="0" fontId="35" fillId="3" borderId="1" xfId="0" applyFont="1" applyFill="1" applyBorder="1" applyAlignment="1">
      <alignment wrapText="1"/>
    </xf>
    <xf numFmtId="4" fontId="35" fillId="0" borderId="1" xfId="0" applyNumberFormat="1" applyFont="1" applyBorder="1"/>
    <xf numFmtId="0" fontId="23" fillId="0" borderId="0" xfId="0" applyFont="1" applyBorder="1" applyAlignment="1">
      <alignment horizontal="center"/>
    </xf>
    <xf numFmtId="0" fontId="35" fillId="3" borderId="7" xfId="0" applyFont="1" applyFill="1" applyBorder="1" applyAlignment="1">
      <alignment horizontal="right" wrapText="1"/>
    </xf>
    <xf numFmtId="0" fontId="35" fillId="2" borderId="0" xfId="0" applyFont="1" applyFill="1" applyAlignment="1">
      <alignment wrapText="1"/>
    </xf>
    <xf numFmtId="0" fontId="20" fillId="0" borderId="7" xfId="0" applyFont="1" applyBorder="1"/>
    <xf numFmtId="0" fontId="35" fillId="2" borderId="7" xfId="0" applyFont="1" applyFill="1" applyBorder="1" applyAlignment="1">
      <alignment horizontal="center" wrapText="1"/>
    </xf>
    <xf numFmtId="0" fontId="35" fillId="2" borderId="21" xfId="0" applyFont="1" applyFill="1" applyBorder="1" applyAlignment="1">
      <alignment wrapText="1"/>
    </xf>
    <xf numFmtId="43" fontId="25" fillId="3" borderId="22" xfId="1" applyFont="1" applyFill="1" applyBorder="1" applyAlignment="1">
      <alignment horizontal="center" wrapText="1"/>
    </xf>
    <xf numFmtId="43" fontId="23" fillId="0" borderId="5" xfId="1" applyFont="1" applyBorder="1" applyAlignment="1">
      <alignment horizontal="right"/>
    </xf>
    <xf numFmtId="0" fontId="38" fillId="0" borderId="1" xfId="0" applyFont="1" applyBorder="1"/>
    <xf numFmtId="4" fontId="35" fillId="0" borderId="17" xfId="0" applyNumberFormat="1" applyFont="1" applyBorder="1"/>
    <xf numFmtId="0" fontId="23" fillId="0" borderId="0" xfId="0" applyFont="1" applyBorder="1" applyAlignment="1">
      <alignment horizontal="center"/>
    </xf>
    <xf numFmtId="0" fontId="39" fillId="0" borderId="1" xfId="0" applyFont="1" applyBorder="1"/>
    <xf numFmtId="0" fontId="13" fillId="0" borderId="1" xfId="0" applyFont="1" applyBorder="1" applyAlignment="1">
      <alignment wrapText="1"/>
    </xf>
    <xf numFmtId="0" fontId="36" fillId="0" borderId="17" xfId="0" applyFont="1" applyBorder="1"/>
    <xf numFmtId="0" fontId="35" fillId="2" borderId="17" xfId="0" applyFont="1" applyFill="1" applyBorder="1" applyAlignment="1">
      <alignment wrapText="1"/>
    </xf>
    <xf numFmtId="0" fontId="40" fillId="0" borderId="20" xfId="0" applyFont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49" fontId="24" fillId="0" borderId="13" xfId="0" applyNumberFormat="1" applyFont="1" applyBorder="1"/>
    <xf numFmtId="49" fontId="24" fillId="0" borderId="5" xfId="0" applyNumberFormat="1" applyFont="1" applyBorder="1"/>
    <xf numFmtId="0" fontId="33" fillId="2" borderId="5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vertical="center" wrapText="1"/>
    </xf>
    <xf numFmtId="49" fontId="41" fillId="0" borderId="13" xfId="0" applyNumberFormat="1" applyFont="1" applyBorder="1" applyAlignment="1">
      <alignment horizontal="right"/>
    </xf>
    <xf numFmtId="0" fontId="35" fillId="0" borderId="0" xfId="0" applyFont="1"/>
    <xf numFmtId="0" fontId="33" fillId="2" borderId="13" xfId="0" applyFont="1" applyFill="1" applyBorder="1" applyAlignment="1">
      <alignment vertical="center" wrapText="1"/>
    </xf>
    <xf numFmtId="0" fontId="24" fillId="2" borderId="13" xfId="0" applyFont="1" applyFill="1" applyBorder="1" applyAlignment="1">
      <alignment vertical="center" wrapText="1"/>
    </xf>
    <xf numFmtId="0" fontId="33" fillId="0" borderId="1" xfId="0" applyFont="1" applyBorder="1"/>
    <xf numFmtId="0" fontId="33" fillId="0" borderId="28" xfId="0" applyFont="1" applyBorder="1"/>
    <xf numFmtId="43" fontId="23" fillId="0" borderId="29" xfId="1" applyFont="1" applyBorder="1"/>
    <xf numFmtId="43" fontId="41" fillId="0" borderId="10" xfId="0" applyNumberFormat="1" applyFont="1" applyBorder="1"/>
    <xf numFmtId="43" fontId="20" fillId="0" borderId="6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right"/>
    </xf>
    <xf numFmtId="49" fontId="24" fillId="2" borderId="27" xfId="1" applyNumberFormat="1" applyFont="1" applyFill="1" applyBorder="1" applyAlignment="1">
      <alignment horizontal="right" wrapText="1"/>
    </xf>
    <xf numFmtId="49" fontId="37" fillId="0" borderId="1" xfId="0" applyNumberFormat="1" applyFont="1" applyBorder="1" applyAlignment="1">
      <alignment horizontal="right"/>
    </xf>
    <xf numFmtId="49" fontId="24" fillId="0" borderId="13" xfId="0" applyNumberFormat="1" applyFont="1" applyBorder="1" applyAlignment="1">
      <alignment horizontal="right"/>
    </xf>
    <xf numFmtId="49" fontId="24" fillId="0" borderId="17" xfId="0" applyNumberFormat="1" applyFont="1" applyBorder="1" applyAlignment="1">
      <alignment horizontal="right"/>
    </xf>
    <xf numFmtId="43" fontId="37" fillId="0" borderId="6" xfId="0" applyNumberFormat="1" applyFont="1" applyBorder="1" applyAlignment="1">
      <alignment horizontal="center"/>
    </xf>
    <xf numFmtId="0" fontId="24" fillId="2" borderId="1" xfId="0" applyFont="1" applyFill="1" applyBorder="1" applyAlignment="1">
      <alignment horizontal="center" wrapText="1"/>
    </xf>
    <xf numFmtId="4" fontId="23" fillId="3" borderId="1" xfId="0" applyNumberFormat="1" applyFont="1" applyFill="1" applyBorder="1"/>
    <xf numFmtId="43" fontId="35" fillId="2" borderId="1" xfId="1" applyFont="1" applyFill="1" applyBorder="1" applyAlignment="1">
      <alignment horizontal="right" wrapText="1"/>
    </xf>
    <xf numFmtId="43" fontId="23" fillId="0" borderId="22" xfId="1" applyFont="1" applyBorder="1" applyAlignment="1">
      <alignment horizontal="right"/>
    </xf>
    <xf numFmtId="43" fontId="35" fillId="3" borderId="1" xfId="1" applyFont="1" applyFill="1" applyBorder="1" applyAlignment="1">
      <alignment horizontal="right" wrapText="1"/>
    </xf>
    <xf numFmtId="43" fontId="23" fillId="0" borderId="1" xfId="1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43" fontId="23" fillId="3" borderId="1" xfId="1" applyFont="1" applyFill="1" applyBorder="1"/>
    <xf numFmtId="0" fontId="39" fillId="0" borderId="1" xfId="0" applyFont="1" applyBorder="1" applyAlignment="1">
      <alignment wrapText="1"/>
    </xf>
    <xf numFmtId="0" fontId="23" fillId="0" borderId="0" xfId="0" applyFont="1" applyBorder="1" applyAlignment="1">
      <alignment horizontal="center"/>
    </xf>
    <xf numFmtId="0" fontId="35" fillId="0" borderId="30" xfId="0" applyFont="1" applyBorder="1" applyAlignment="1">
      <alignment wrapText="1"/>
    </xf>
    <xf numFmtId="43" fontId="19" fillId="0" borderId="17" xfId="0" applyNumberFormat="1" applyFont="1" applyBorder="1" applyAlignment="1">
      <alignment horizontal="center"/>
    </xf>
    <xf numFmtId="0" fontId="36" fillId="0" borderId="16" xfId="0" applyFont="1" applyBorder="1"/>
    <xf numFmtId="0" fontId="36" fillId="0" borderId="20" xfId="0" applyFont="1" applyBorder="1"/>
    <xf numFmtId="43" fontId="35" fillId="3" borderId="7" xfId="1" applyFont="1" applyFill="1" applyBorder="1" applyAlignment="1">
      <alignment horizontal="right" wrapText="1"/>
    </xf>
    <xf numFmtId="0" fontId="43" fillId="2" borderId="17" xfId="0" applyFont="1" applyFill="1" applyBorder="1" applyAlignment="1">
      <alignment wrapText="1"/>
    </xf>
    <xf numFmtId="43" fontId="0" fillId="0" borderId="1" xfId="0" applyNumberFormat="1" applyFont="1" applyBorder="1" applyAlignment="1">
      <alignment vertical="top"/>
    </xf>
    <xf numFmtId="49" fontId="37" fillId="0" borderId="0" xfId="0" applyNumberFormat="1" applyFont="1" applyAlignment="1">
      <alignment horizontal="center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wrapText="1"/>
    </xf>
    <xf numFmtId="4" fontId="37" fillId="0" borderId="1" xfId="0" applyNumberFormat="1" applyFont="1" applyBorder="1" applyAlignment="1">
      <alignment wrapText="1"/>
    </xf>
    <xf numFmtId="43" fontId="24" fillId="0" borderId="1" xfId="1" applyFont="1" applyBorder="1" applyAlignment="1">
      <alignment wrapText="1"/>
    </xf>
    <xf numFmtId="0" fontId="33" fillId="0" borderId="1" xfId="0" applyFont="1" applyBorder="1" applyAlignment="1">
      <alignment horizontal="right" wrapText="1"/>
    </xf>
    <xf numFmtId="4" fontId="33" fillId="0" borderId="1" xfId="0" applyNumberFormat="1" applyFont="1" applyBorder="1" applyAlignment="1">
      <alignment horizontal="right" wrapText="1"/>
    </xf>
    <xf numFmtId="43" fontId="24" fillId="0" borderId="1" xfId="1" applyFont="1" applyBorder="1"/>
    <xf numFmtId="0" fontId="39" fillId="0" borderId="1" xfId="0" applyFont="1" applyBorder="1" applyAlignment="1">
      <alignment horizontal="center"/>
    </xf>
    <xf numFmtId="43" fontId="39" fillId="0" borderId="1" xfId="0" applyNumberFormat="1" applyFont="1" applyBorder="1" applyAlignment="1">
      <alignment horizontal="center" wrapText="1"/>
    </xf>
    <xf numFmtId="41" fontId="18" fillId="0" borderId="0" xfId="1" applyNumberFormat="1" applyFont="1" applyBorder="1" applyAlignment="1">
      <alignment vertical="center"/>
    </xf>
    <xf numFmtId="0" fontId="23" fillId="0" borderId="0" xfId="0" applyFont="1" applyBorder="1" applyAlignment="1">
      <alignment horizontal="center"/>
    </xf>
    <xf numFmtId="0" fontId="13" fillId="2" borderId="7" xfId="0" applyFont="1" applyFill="1" applyBorder="1" applyAlignment="1">
      <alignment vertical="center" wrapText="1"/>
    </xf>
    <xf numFmtId="0" fontId="6" fillId="0" borderId="13" xfId="0" applyFont="1" applyBorder="1"/>
    <xf numFmtId="0" fontId="42" fillId="0" borderId="13" xfId="0" applyFont="1" applyBorder="1" applyAlignment="1">
      <alignment wrapText="1"/>
    </xf>
    <xf numFmtId="0" fontId="27" fillId="0" borderId="13" xfId="0" applyFont="1" applyBorder="1"/>
    <xf numFmtId="49" fontId="24" fillId="0" borderId="6" xfId="0" applyNumberFormat="1" applyFont="1" applyBorder="1" applyAlignment="1">
      <alignment horizontal="right"/>
    </xf>
    <xf numFmtId="0" fontId="6" fillId="0" borderId="6" xfId="0" applyFont="1" applyBorder="1"/>
    <xf numFmtId="0" fontId="6" fillId="0" borderId="15" xfId="0" applyFont="1" applyBorder="1"/>
    <xf numFmtId="0" fontId="6" fillId="0" borderId="14" xfId="0" applyFont="1" applyBorder="1"/>
    <xf numFmtId="49" fontId="6" fillId="0" borderId="28" xfId="0" applyNumberFormat="1" applyFont="1" applyBorder="1"/>
    <xf numFmtId="0" fontId="5" fillId="0" borderId="5" xfId="0" applyFont="1" applyBorder="1" applyAlignment="1">
      <alignment wrapText="1"/>
    </xf>
    <xf numFmtId="49" fontId="6" fillId="0" borderId="6" xfId="0" applyNumberFormat="1" applyFont="1" applyBorder="1"/>
    <xf numFmtId="43" fontId="23" fillId="0" borderId="6" xfId="1" applyFont="1" applyBorder="1"/>
    <xf numFmtId="0" fontId="37" fillId="0" borderId="6" xfId="0" applyFont="1" applyBorder="1" applyAlignment="1">
      <alignment wrapText="1"/>
    </xf>
    <xf numFmtId="43" fontId="37" fillId="0" borderId="1" xfId="1" applyFont="1" applyBorder="1" applyAlignment="1">
      <alignment wrapText="1"/>
    </xf>
    <xf numFmtId="0" fontId="23" fillId="0" borderId="19" xfId="0" applyFont="1" applyBorder="1" applyAlignment="1">
      <alignment horizontal="center" wrapText="1"/>
    </xf>
    <xf numFmtId="4" fontId="0" fillId="0" borderId="1" xfId="0" applyNumberFormat="1" applyBorder="1"/>
    <xf numFmtId="43" fontId="0" fillId="0" borderId="1" xfId="1" applyFont="1" applyBorder="1"/>
    <xf numFmtId="4" fontId="4" fillId="0" borderId="1" xfId="0" applyNumberFormat="1" applyFont="1" applyBorder="1"/>
    <xf numFmtId="43" fontId="4" fillId="0" borderId="1" xfId="1" applyFont="1" applyBorder="1"/>
    <xf numFmtId="0" fontId="35" fillId="2" borderId="0" xfId="0" applyFont="1" applyFill="1" applyBorder="1" applyAlignment="1">
      <alignment horizontal="center" wrapText="1"/>
    </xf>
    <xf numFmtId="0" fontId="35" fillId="2" borderId="0" xfId="0" applyFont="1" applyFill="1" applyBorder="1" applyAlignment="1">
      <alignment wrapText="1"/>
    </xf>
    <xf numFmtId="4" fontId="35" fillId="3" borderId="0" xfId="0" applyNumberFormat="1" applyFont="1" applyFill="1" applyBorder="1" applyAlignment="1">
      <alignment horizontal="right" wrapText="1"/>
    </xf>
    <xf numFmtId="43" fontId="25" fillId="3" borderId="0" xfId="1" applyFont="1" applyFill="1" applyBorder="1" applyAlignment="1">
      <alignment horizontal="center" wrapText="1"/>
    </xf>
    <xf numFmtId="43" fontId="25" fillId="3" borderId="1" xfId="1" applyFont="1" applyFill="1" applyBorder="1" applyAlignment="1">
      <alignment horizontal="center" wrapText="1"/>
    </xf>
    <xf numFmtId="43" fontId="6" fillId="0" borderId="0" xfId="0" applyNumberFormat="1" applyFont="1" applyBorder="1"/>
    <xf numFmtId="4" fontId="28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3" fontId="20" fillId="0" borderId="0" xfId="1" applyFont="1" applyAlignment="1">
      <alignment wrapText="1"/>
    </xf>
    <xf numFmtId="43" fontId="44" fillId="0" borderId="0" xfId="1" applyFont="1" applyAlignment="1">
      <alignment wrapText="1"/>
    </xf>
    <xf numFmtId="49" fontId="24" fillId="0" borderId="0" xfId="0" applyNumberFormat="1" applyFont="1" applyAlignment="1">
      <alignment horizontal="right" wrapText="1"/>
    </xf>
    <xf numFmtId="43" fontId="0" fillId="0" borderId="0" xfId="1" applyFont="1" applyAlignment="1">
      <alignment wrapText="1"/>
    </xf>
    <xf numFmtId="49" fontId="24" fillId="0" borderId="0" xfId="0" applyNumberFormat="1" applyFont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49" fontId="6" fillId="0" borderId="31" xfId="0" applyNumberFormat="1" applyFont="1" applyBorder="1"/>
    <xf numFmtId="0" fontId="21" fillId="2" borderId="13" xfId="0" applyFont="1" applyFill="1" applyBorder="1" applyAlignment="1">
      <alignment wrapText="1"/>
    </xf>
    <xf numFmtId="49" fontId="6" fillId="0" borderId="32" xfId="0" applyNumberFormat="1" applyFont="1" applyBorder="1"/>
    <xf numFmtId="0" fontId="16" fillId="2" borderId="13" xfId="0" applyFont="1" applyFill="1" applyBorder="1" applyAlignment="1">
      <alignment wrapText="1"/>
    </xf>
    <xf numFmtId="43" fontId="23" fillId="0" borderId="31" xfId="1" applyFont="1" applyBorder="1"/>
    <xf numFmtId="0" fontId="29" fillId="4" borderId="24" xfId="0" applyFont="1" applyFill="1" applyBorder="1" applyAlignment="1">
      <alignment wrapText="1"/>
    </xf>
    <xf numFmtId="49" fontId="29" fillId="4" borderId="24" xfId="0" applyNumberFormat="1" applyFont="1" applyFill="1" applyBorder="1" applyAlignment="1">
      <alignment horizontal="center" wrapText="1"/>
    </xf>
    <xf numFmtId="0" fontId="29" fillId="4" borderId="24" xfId="0" applyFont="1" applyFill="1" applyBorder="1" applyAlignment="1">
      <alignment horizontal="center" wrapText="1"/>
    </xf>
    <xf numFmtId="49" fontId="28" fillId="0" borderId="1" xfId="0" applyNumberFormat="1" applyFont="1" applyBorder="1" applyAlignment="1">
      <alignment wrapText="1"/>
    </xf>
    <xf numFmtId="4" fontId="28" fillId="0" borderId="1" xfId="0" applyNumberFormat="1" applyFont="1" applyBorder="1"/>
    <xf numFmtId="0" fontId="28" fillId="0" borderId="1" xfId="0" applyFont="1" applyBorder="1" applyAlignment="1">
      <alignment wrapText="1"/>
    </xf>
    <xf numFmtId="49" fontId="28" fillId="0" borderId="0" xfId="0" applyNumberFormat="1" applyFont="1" applyAlignment="1">
      <alignment horizontal="left"/>
    </xf>
    <xf numFmtId="49" fontId="28" fillId="0" borderId="6" xfId="0" applyNumberFormat="1" applyFont="1" applyBorder="1" applyAlignment="1">
      <alignment wrapText="1"/>
    </xf>
    <xf numFmtId="4" fontId="28" fillId="0" borderId="6" xfId="0" applyNumberFormat="1" applyFont="1" applyBorder="1" applyAlignment="1">
      <alignment wrapText="1"/>
    </xf>
    <xf numFmtId="0" fontId="28" fillId="0" borderId="6" xfId="0" applyFont="1" applyBorder="1" applyAlignment="1">
      <alignment wrapText="1"/>
    </xf>
    <xf numFmtId="4" fontId="28" fillId="0" borderId="6" xfId="0" applyNumberFormat="1" applyFont="1" applyBorder="1"/>
    <xf numFmtId="49" fontId="28" fillId="0" borderId="0" xfId="0" applyNumberFormat="1" applyFont="1" applyBorder="1" applyAlignment="1">
      <alignment wrapText="1"/>
    </xf>
    <xf numFmtId="49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wrapText="1"/>
    </xf>
    <xf numFmtId="4" fontId="28" fillId="0" borderId="0" xfId="0" applyNumberFormat="1" applyFont="1" applyBorder="1" applyAlignment="1">
      <alignment wrapText="1"/>
    </xf>
    <xf numFmtId="4" fontId="28" fillId="0" borderId="0" xfId="0" applyNumberFormat="1" applyFont="1" applyBorder="1"/>
    <xf numFmtId="43" fontId="28" fillId="0" borderId="1" xfId="1" applyFont="1" applyBorder="1" applyAlignment="1">
      <alignment wrapText="1"/>
    </xf>
    <xf numFmtId="49" fontId="45" fillId="0" borderId="1" xfId="0" applyNumberFormat="1" applyFont="1" applyBorder="1" applyAlignment="1">
      <alignment wrapText="1"/>
    </xf>
    <xf numFmtId="49" fontId="45" fillId="0" borderId="1" xfId="0" applyNumberFormat="1" applyFont="1" applyBorder="1" applyAlignment="1">
      <alignment horizontal="left"/>
    </xf>
    <xf numFmtId="0" fontId="28" fillId="0" borderId="1" xfId="0" applyFont="1" applyBorder="1"/>
    <xf numFmtId="49" fontId="4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right"/>
    </xf>
    <xf numFmtId="43" fontId="28" fillId="0" borderId="0" xfId="1" applyFont="1" applyBorder="1" applyAlignment="1">
      <alignment wrapText="1"/>
    </xf>
    <xf numFmtId="43" fontId="28" fillId="0" borderId="0" xfId="1" applyFont="1"/>
    <xf numFmtId="4" fontId="46" fillId="0" borderId="1" xfId="0" applyNumberFormat="1" applyFont="1" applyBorder="1" applyAlignment="1">
      <alignment wrapText="1"/>
    </xf>
    <xf numFmtId="4" fontId="46" fillId="0" borderId="1" xfId="0" applyNumberFormat="1" applyFont="1" applyBorder="1"/>
    <xf numFmtId="0" fontId="47" fillId="4" borderId="24" xfId="0" applyFont="1" applyFill="1" applyBorder="1" applyAlignment="1">
      <alignment wrapText="1"/>
    </xf>
    <xf numFmtId="0" fontId="47" fillId="4" borderId="24" xfId="0" applyFont="1" applyFill="1" applyBorder="1" applyAlignment="1">
      <alignment horizontal="center" wrapText="1"/>
    </xf>
    <xf numFmtId="0" fontId="47" fillId="4" borderId="25" xfId="0" applyFont="1" applyFill="1" applyBorder="1" applyAlignment="1">
      <alignment wrapText="1"/>
    </xf>
    <xf numFmtId="0" fontId="47" fillId="4" borderId="25" xfId="0" applyFont="1" applyFill="1" applyBorder="1" applyAlignment="1">
      <alignment horizontal="center" wrapText="1"/>
    </xf>
    <xf numFmtId="49" fontId="48" fillId="0" borderId="1" xfId="0" applyNumberFormat="1" applyFont="1" applyBorder="1" applyAlignment="1">
      <alignment wrapText="1"/>
    </xf>
    <xf numFmtId="4" fontId="48" fillId="0" borderId="1" xfId="0" applyNumberFormat="1" applyFont="1" applyBorder="1"/>
    <xf numFmtId="49" fontId="48" fillId="0" borderId="0" xfId="0" applyNumberFormat="1" applyFont="1" applyBorder="1" applyAlignment="1">
      <alignment wrapText="1"/>
    </xf>
    <xf numFmtId="49" fontId="48" fillId="0" borderId="0" xfId="0" applyNumberFormat="1" applyFont="1" applyBorder="1" applyAlignment="1">
      <alignment horizontal="center" wrapText="1"/>
    </xf>
    <xf numFmtId="4" fontId="48" fillId="0" borderId="0" xfId="0" applyNumberFormat="1" applyFont="1" applyBorder="1"/>
    <xf numFmtId="49" fontId="48" fillId="0" borderId="0" xfId="0" applyNumberFormat="1" applyFont="1"/>
    <xf numFmtId="4" fontId="47" fillId="0" borderId="1" xfId="0" applyNumberFormat="1" applyFont="1" applyBorder="1"/>
    <xf numFmtId="49" fontId="28" fillId="0" borderId="7" xfId="0" applyNumberFormat="1" applyFont="1" applyBorder="1" applyAlignment="1">
      <alignment wrapText="1"/>
    </xf>
    <xf numFmtId="4" fontId="28" fillId="0" borderId="7" xfId="0" applyNumberFormat="1" applyFont="1" applyBorder="1" applyAlignment="1">
      <alignment wrapText="1"/>
    </xf>
    <xf numFmtId="4" fontId="28" fillId="0" borderId="7" xfId="0" applyNumberFormat="1" applyFont="1" applyBorder="1"/>
    <xf numFmtId="0" fontId="29" fillId="4" borderId="33" xfId="0" applyFont="1" applyFill="1" applyBorder="1" applyAlignment="1">
      <alignment wrapText="1"/>
    </xf>
    <xf numFmtId="49" fontId="29" fillId="4" borderId="33" xfId="0" applyNumberFormat="1" applyFont="1" applyFill="1" applyBorder="1" applyAlignment="1">
      <alignment horizontal="center" wrapText="1"/>
    </xf>
    <xf numFmtId="0" fontId="29" fillId="4" borderId="33" xfId="0" applyFont="1" applyFill="1" applyBorder="1" applyAlignment="1">
      <alignment horizontal="center" wrapText="1"/>
    </xf>
    <xf numFmtId="49" fontId="49" fillId="0" borderId="1" xfId="0" applyNumberFormat="1" applyFont="1" applyBorder="1" applyAlignment="1">
      <alignment wrapText="1"/>
    </xf>
    <xf numFmtId="4" fontId="49" fillId="0" borderId="1" xfId="0" applyNumberFormat="1" applyFont="1" applyBorder="1"/>
    <xf numFmtId="4" fontId="17" fillId="0" borderId="0" xfId="0" applyNumberFormat="1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33" fillId="0" borderId="2" xfId="0" applyNumberFormat="1" applyFont="1" applyBorder="1" applyAlignment="1">
      <alignment horizontal="right" wrapText="1"/>
    </xf>
    <xf numFmtId="49" fontId="33" fillId="0" borderId="4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46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center"/>
    </xf>
    <xf numFmtId="0" fontId="32" fillId="0" borderId="0" xfId="3" applyFont="1" applyAlignment="1">
      <alignment horizontal="center"/>
    </xf>
    <xf numFmtId="49" fontId="47" fillId="0" borderId="1" xfId="0" applyNumberFormat="1" applyFont="1" applyBorder="1" applyAlignment="1">
      <alignment horizontal="center" wrapText="1"/>
    </xf>
    <xf numFmtId="0" fontId="3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_Sheet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opLeftCell="A3" workbookViewId="0">
      <selection activeCell="H13" sqref="H13"/>
    </sheetView>
  </sheetViews>
  <sheetFormatPr defaultRowHeight="15"/>
  <cols>
    <col min="1" max="1" width="5.7109375" style="44" customWidth="1"/>
    <col min="2" max="2" width="65.85546875" customWidth="1"/>
    <col min="3" max="3" width="32.7109375" customWidth="1"/>
    <col min="5" max="5" width="15.28515625" bestFit="1" customWidth="1"/>
    <col min="8" max="8" width="16.85546875" bestFit="1" customWidth="1"/>
  </cols>
  <sheetData>
    <row r="1" spans="1:8" ht="27.75" customHeight="1">
      <c r="A1" s="407" t="s">
        <v>19</v>
      </c>
      <c r="B1" s="407"/>
      <c r="C1" s="407"/>
      <c r="D1" s="46"/>
    </row>
    <row r="2" spans="1:8" ht="30" customHeight="1">
      <c r="A2" s="408" t="s">
        <v>851</v>
      </c>
      <c r="B2" s="408"/>
      <c r="C2" s="408"/>
      <c r="D2" s="46"/>
    </row>
    <row r="3" spans="1:8" ht="22.5" customHeight="1" thickBot="1">
      <c r="A3" s="31" t="s">
        <v>20</v>
      </c>
      <c r="B3" s="32"/>
      <c r="C3" s="32"/>
      <c r="D3" s="46"/>
    </row>
    <row r="4" spans="1:8" ht="27" customHeight="1" thickBot="1">
      <c r="A4" s="33" t="s">
        <v>0</v>
      </c>
      <c r="B4" s="34" t="s">
        <v>21</v>
      </c>
      <c r="C4" s="35" t="s">
        <v>22</v>
      </c>
      <c r="D4" s="46"/>
    </row>
    <row r="5" spans="1:8" ht="30" customHeight="1">
      <c r="A5" s="36">
        <v>1</v>
      </c>
      <c r="B5" s="37" t="s">
        <v>23</v>
      </c>
      <c r="C5" s="38">
        <v>0</v>
      </c>
      <c r="D5" s="46"/>
    </row>
    <row r="6" spans="1:8" ht="27" customHeight="1">
      <c r="A6" s="39">
        <v>2</v>
      </c>
      <c r="B6" s="40" t="s">
        <v>24</v>
      </c>
      <c r="C6" s="41">
        <f>'Pooled fund personnel'!H10</f>
        <v>3000000000</v>
      </c>
      <c r="D6" s="46"/>
    </row>
    <row r="7" spans="1:8" ht="27" customHeight="1">
      <c r="A7" s="39">
        <v>3</v>
      </c>
      <c r="B7" s="40" t="s">
        <v>25</v>
      </c>
      <c r="C7" s="41">
        <v>0</v>
      </c>
      <c r="D7" s="46"/>
    </row>
    <row r="8" spans="1:8" s="49" customFormat="1" ht="24" customHeight="1">
      <c r="A8" s="42"/>
      <c r="B8" s="43" t="s">
        <v>7</v>
      </c>
      <c r="C8" s="43">
        <f>SUM(C5:C7)</f>
        <v>3000000000</v>
      </c>
      <c r="D8" s="48"/>
    </row>
    <row r="9" spans="1:8" ht="24.75" customHeight="1">
      <c r="A9" s="39">
        <v>5</v>
      </c>
      <c r="B9" s="40" t="s">
        <v>26</v>
      </c>
      <c r="C9" s="43">
        <f>'summary Allo Pool fund recurent'!F29</f>
        <v>3000000000</v>
      </c>
      <c r="D9" s="46"/>
    </row>
    <row r="10" spans="1:8">
      <c r="B10" s="45"/>
      <c r="C10" s="46"/>
      <c r="D10" s="46"/>
    </row>
    <row r="11" spans="1:8">
      <c r="B11" s="46"/>
      <c r="C11" s="46"/>
      <c r="D11" s="46"/>
    </row>
    <row r="12" spans="1:8" ht="12.75" customHeight="1" thickBot="1">
      <c r="A12" s="31" t="s">
        <v>27</v>
      </c>
      <c r="B12" s="32"/>
      <c r="C12" s="32"/>
      <c r="D12" s="46"/>
    </row>
    <row r="13" spans="1:8" ht="27.75" customHeight="1" thickBot="1">
      <c r="A13" s="33" t="s">
        <v>0</v>
      </c>
      <c r="B13" s="34" t="s">
        <v>21</v>
      </c>
      <c r="C13" s="35" t="s">
        <v>22</v>
      </c>
      <c r="D13" s="46"/>
      <c r="H13" s="5"/>
    </row>
    <row r="14" spans="1:8" ht="27" customHeight="1">
      <c r="A14" s="36">
        <v>1</v>
      </c>
      <c r="B14" s="37" t="s">
        <v>28</v>
      </c>
      <c r="C14" s="38">
        <f>'Pooled Fund detail Capital'!H8</f>
        <v>358000000</v>
      </c>
      <c r="D14" s="46"/>
    </row>
    <row r="15" spans="1:8" ht="26.25" customHeight="1">
      <c r="A15" s="39">
        <v>2</v>
      </c>
      <c r="B15" s="37" t="s">
        <v>29</v>
      </c>
      <c r="C15" s="47">
        <f>'Sumary Allo pooled fund capital'!D20</f>
        <v>358000000</v>
      </c>
      <c r="D15" s="46"/>
      <c r="E15" s="4"/>
    </row>
    <row r="16" spans="1:8">
      <c r="A16" s="50"/>
      <c r="B16" s="51"/>
      <c r="C16" s="52"/>
      <c r="D16" s="46"/>
    </row>
    <row r="17" spans="1:4">
      <c r="A17" s="53"/>
      <c r="B17" s="54"/>
      <c r="C17" s="55"/>
      <c r="D17" s="46"/>
    </row>
    <row r="18" spans="1:4">
      <c r="B18" s="46"/>
      <c r="C18" s="46"/>
      <c r="D18" s="46"/>
    </row>
    <row r="19" spans="1:4">
      <c r="A19" s="31"/>
      <c r="B19" s="32"/>
      <c r="C19" s="32"/>
      <c r="D19" s="46"/>
    </row>
    <row r="20" spans="1:4">
      <c r="A20" s="56"/>
      <c r="B20" s="57"/>
      <c r="C20" s="57"/>
      <c r="D20" s="46"/>
    </row>
    <row r="21" spans="1:4">
      <c r="A21" s="50"/>
      <c r="B21" s="321">
        <v>1</v>
      </c>
      <c r="C21" s="59"/>
      <c r="D21" s="46"/>
    </row>
    <row r="22" spans="1:4">
      <c r="A22" s="50"/>
      <c r="B22" s="58"/>
      <c r="C22" s="52"/>
      <c r="D22" s="46"/>
    </row>
    <row r="23" spans="1:4">
      <c r="A23" s="56"/>
      <c r="B23" s="60"/>
      <c r="C23" s="61"/>
      <c r="D23" s="46"/>
    </row>
    <row r="24" spans="1:4">
      <c r="A24" s="53"/>
      <c r="B24" s="54"/>
      <c r="C24" s="54"/>
      <c r="D24" s="46"/>
    </row>
    <row r="25" spans="1:4">
      <c r="A25" s="53"/>
      <c r="B25" s="14"/>
      <c r="C25" s="14"/>
    </row>
    <row r="27" spans="1:4">
      <c r="A27" s="53"/>
      <c r="B27" s="14"/>
      <c r="C27" s="14"/>
    </row>
    <row r="28" spans="1:4" ht="23.25" customHeight="1">
      <c r="A28" s="407"/>
      <c r="B28" s="407"/>
      <c r="C28" s="407"/>
    </row>
    <row r="29" spans="1:4" ht="23.25" customHeight="1">
      <c r="A29" s="408"/>
      <c r="B29" s="408"/>
      <c r="C29" s="408"/>
    </row>
    <row r="30" spans="1:4" ht="21.75" customHeight="1">
      <c r="A30" s="31"/>
      <c r="B30" s="32"/>
      <c r="C30" s="32"/>
    </row>
    <row r="31" spans="1:4" ht="30" customHeight="1">
      <c r="A31" s="56"/>
      <c r="B31" s="57"/>
      <c r="C31" s="57"/>
    </row>
    <row r="32" spans="1:4" ht="29.25" customHeight="1">
      <c r="A32" s="50"/>
      <c r="B32" s="58"/>
      <c r="C32" s="59"/>
    </row>
    <row r="33" spans="1:4" ht="26.25" customHeight="1">
      <c r="A33" s="50"/>
      <c r="B33" s="58"/>
      <c r="C33" s="62"/>
    </row>
    <row r="34" spans="1:4" ht="26.25" customHeight="1">
      <c r="A34" s="50"/>
      <c r="B34" s="58"/>
      <c r="C34" s="63"/>
    </row>
    <row r="35" spans="1:4" ht="26.25" customHeight="1">
      <c r="A35" s="56"/>
      <c r="B35" s="52"/>
      <c r="C35" s="52"/>
    </row>
    <row r="36" spans="1:4">
      <c r="A36" s="50"/>
      <c r="B36" s="58"/>
      <c r="C36" s="52"/>
    </row>
    <row r="37" spans="1:4">
      <c r="A37" s="53"/>
      <c r="B37" s="54"/>
      <c r="C37" s="55"/>
    </row>
    <row r="38" spans="1:4">
      <c r="A38" s="53"/>
      <c r="B38" s="64"/>
      <c r="C38" s="14"/>
    </row>
    <row r="39" spans="1:4">
      <c r="B39" s="65"/>
    </row>
    <row r="40" spans="1:4">
      <c r="C40" s="46"/>
    </row>
    <row r="41" spans="1:4">
      <c r="C41" s="46"/>
    </row>
    <row r="42" spans="1:4">
      <c r="C42" s="46"/>
    </row>
    <row r="43" spans="1:4">
      <c r="C43" s="46"/>
    </row>
    <row r="44" spans="1:4">
      <c r="C44" s="46"/>
    </row>
    <row r="45" spans="1:4">
      <c r="C45" s="46"/>
      <c r="D45" s="66"/>
    </row>
    <row r="46" spans="1:4">
      <c r="C46" s="46"/>
      <c r="D46" s="66"/>
    </row>
    <row r="47" spans="1:4">
      <c r="C47" s="46"/>
      <c r="D47" s="66"/>
    </row>
    <row r="48" spans="1:4">
      <c r="C48" s="46"/>
      <c r="D48" s="66"/>
    </row>
    <row r="49" spans="2:4">
      <c r="C49" s="46"/>
      <c r="D49" s="66"/>
    </row>
    <row r="50" spans="2:4" ht="25.5" customHeight="1">
      <c r="C50" s="46"/>
      <c r="D50" s="66"/>
    </row>
    <row r="51" spans="2:4" ht="27" customHeight="1">
      <c r="C51" s="46"/>
      <c r="D51" s="66"/>
    </row>
    <row r="52" spans="2:4" ht="32.25" customHeight="1">
      <c r="D52" s="66"/>
    </row>
    <row r="53" spans="2:4">
      <c r="B53" s="66"/>
      <c r="C53" s="66"/>
      <c r="D53" s="66"/>
    </row>
    <row r="54" spans="2:4">
      <c r="B54" s="66"/>
      <c r="C54" s="66"/>
      <c r="D54" s="66"/>
    </row>
    <row r="55" spans="2:4">
      <c r="B55" s="66"/>
      <c r="C55" s="66"/>
      <c r="D55" s="66"/>
    </row>
    <row r="56" spans="2:4">
      <c r="B56" s="66"/>
      <c r="C56" s="66"/>
      <c r="D56" s="66"/>
    </row>
    <row r="57" spans="2:4">
      <c r="B57" s="66"/>
      <c r="C57" s="66"/>
      <c r="D57" s="66"/>
    </row>
    <row r="58" spans="2:4">
      <c r="B58" s="66"/>
      <c r="C58" s="66"/>
      <c r="D58" s="66"/>
    </row>
    <row r="59" spans="2:4">
      <c r="B59" s="66"/>
      <c r="C59" s="66"/>
      <c r="D59" s="66"/>
    </row>
    <row r="60" spans="2:4">
      <c r="B60" s="66"/>
      <c r="C60" s="66"/>
      <c r="D60" s="66"/>
    </row>
    <row r="61" spans="2:4">
      <c r="B61" s="66"/>
      <c r="C61" s="66"/>
      <c r="D61" s="66"/>
    </row>
    <row r="62" spans="2:4">
      <c r="B62" s="66"/>
      <c r="C62" s="66"/>
      <c r="D62" s="66"/>
    </row>
    <row r="63" spans="2:4">
      <c r="B63" s="66"/>
      <c r="C63" s="66"/>
      <c r="D63" s="66"/>
    </row>
    <row r="64" spans="2:4">
      <c r="B64" s="66"/>
      <c r="C64" s="66"/>
      <c r="D64" s="66"/>
    </row>
    <row r="65" spans="2:4">
      <c r="B65" s="66"/>
      <c r="C65" s="66"/>
      <c r="D65" s="66"/>
    </row>
    <row r="66" spans="2:4">
      <c r="B66" s="66"/>
      <c r="C66" s="66"/>
      <c r="D66" s="66"/>
    </row>
    <row r="67" spans="2:4">
      <c r="B67" s="66"/>
      <c r="C67" s="66"/>
      <c r="D67" s="66"/>
    </row>
    <row r="68" spans="2:4">
      <c r="B68" s="66"/>
      <c r="C68" s="66"/>
      <c r="D68" s="66"/>
    </row>
    <row r="69" spans="2:4">
      <c r="B69" s="66"/>
      <c r="C69" s="66"/>
      <c r="D69" s="66"/>
    </row>
    <row r="70" spans="2:4">
      <c r="B70" s="66"/>
      <c r="C70" s="66"/>
      <c r="D70" s="66"/>
    </row>
    <row r="71" spans="2:4">
      <c r="B71" s="66"/>
      <c r="C71" s="66"/>
      <c r="D71" s="66"/>
    </row>
    <row r="72" spans="2:4">
      <c r="B72" s="66"/>
      <c r="C72" s="66"/>
      <c r="D72" s="66"/>
    </row>
    <row r="73" spans="2:4">
      <c r="B73" s="66"/>
      <c r="C73" s="66"/>
      <c r="D73" s="66"/>
    </row>
    <row r="74" spans="2:4">
      <c r="B74" s="66"/>
      <c r="C74" s="66"/>
      <c r="D74" s="66"/>
    </row>
    <row r="75" spans="2:4">
      <c r="B75" s="66"/>
      <c r="C75" s="66"/>
      <c r="D75" s="66"/>
    </row>
    <row r="76" spans="2:4">
      <c r="B76" s="66"/>
      <c r="C76" s="66"/>
      <c r="D76" s="66"/>
    </row>
    <row r="77" spans="2:4">
      <c r="B77" s="66"/>
      <c r="C77" s="66"/>
      <c r="D77" s="66"/>
    </row>
    <row r="78" spans="2:4">
      <c r="B78" s="66"/>
      <c r="C78" s="66"/>
      <c r="D78" s="66"/>
    </row>
    <row r="79" spans="2:4">
      <c r="B79" s="66"/>
      <c r="C79" s="66"/>
      <c r="D79" s="66"/>
    </row>
    <row r="80" spans="2:4">
      <c r="B80" s="66"/>
      <c r="C80" s="66"/>
      <c r="D80" s="66"/>
    </row>
    <row r="81" spans="2:4">
      <c r="B81" s="66"/>
      <c r="C81" s="66"/>
      <c r="D81" s="66"/>
    </row>
    <row r="82" spans="2:4">
      <c r="B82" s="66"/>
      <c r="C82" s="66"/>
      <c r="D82" s="66"/>
    </row>
    <row r="83" spans="2:4">
      <c r="B83" s="66"/>
      <c r="C83" s="66"/>
      <c r="D83" s="66"/>
    </row>
    <row r="84" spans="2:4">
      <c r="B84" s="66"/>
      <c r="C84" s="66"/>
      <c r="D84" s="66"/>
    </row>
    <row r="85" spans="2:4">
      <c r="B85" s="66"/>
      <c r="C85" s="66"/>
      <c r="D85" s="66"/>
    </row>
    <row r="86" spans="2:4">
      <c r="B86" s="66"/>
      <c r="C86" s="66"/>
      <c r="D86" s="66"/>
    </row>
    <row r="87" spans="2:4">
      <c r="B87" s="66"/>
      <c r="C87" s="66"/>
      <c r="D87" s="66"/>
    </row>
    <row r="88" spans="2:4">
      <c r="B88" s="66"/>
      <c r="C88" s="66"/>
      <c r="D88" s="66"/>
    </row>
    <row r="89" spans="2:4">
      <c r="B89" s="66"/>
      <c r="C89" s="66"/>
      <c r="D89" s="66"/>
    </row>
    <row r="90" spans="2:4">
      <c r="B90" s="66"/>
      <c r="C90" s="66"/>
      <c r="D90" s="66"/>
    </row>
  </sheetData>
  <mergeCells count="4">
    <mergeCell ref="A1:C1"/>
    <mergeCell ref="A2:C2"/>
    <mergeCell ref="A28:C28"/>
    <mergeCell ref="A29:C2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opLeftCell="A10" workbookViewId="0">
      <selection activeCell="H25" sqref="H25"/>
    </sheetView>
  </sheetViews>
  <sheetFormatPr defaultRowHeight="15"/>
  <cols>
    <col min="1" max="1" width="5" customWidth="1"/>
    <col min="2" max="2" width="40.140625" customWidth="1"/>
    <col min="3" max="3" width="6" customWidth="1"/>
    <col min="4" max="4" width="20.85546875" customWidth="1"/>
    <col min="5" max="5" width="6.5703125" customWidth="1"/>
    <col min="6" max="6" width="21.42578125" customWidth="1"/>
    <col min="7" max="7" width="6.28515625" customWidth="1"/>
    <col min="8" max="8" width="15.28515625" customWidth="1"/>
    <col min="9" max="9" width="15.28515625" bestFit="1" customWidth="1"/>
    <col min="10" max="10" width="24.7109375" customWidth="1"/>
  </cols>
  <sheetData>
    <row r="1" spans="1:10" ht="17.25">
      <c r="B1" s="3" t="s">
        <v>6</v>
      </c>
      <c r="C1" s="3"/>
    </row>
    <row r="2" spans="1:10" ht="17.25">
      <c r="B2" s="3" t="s">
        <v>270</v>
      </c>
      <c r="C2" s="3"/>
    </row>
    <row r="3" spans="1:10" ht="17.25">
      <c r="B3" s="16" t="s">
        <v>9</v>
      </c>
      <c r="C3" s="16"/>
    </row>
    <row r="4" spans="1:10" ht="17.25">
      <c r="B4" s="16" t="s">
        <v>8</v>
      </c>
      <c r="C4" s="16"/>
    </row>
    <row r="5" spans="1:10" ht="24.95" customHeight="1">
      <c r="A5" s="10" t="s">
        <v>0</v>
      </c>
      <c r="B5" s="10" t="s">
        <v>1</v>
      </c>
      <c r="C5" s="10" t="s">
        <v>3</v>
      </c>
      <c r="D5" s="10" t="s">
        <v>2</v>
      </c>
      <c r="E5" s="10" t="s">
        <v>3</v>
      </c>
      <c r="F5" s="69" t="s">
        <v>263</v>
      </c>
      <c r="G5" s="10" t="s">
        <v>3</v>
      </c>
      <c r="H5" s="69" t="s">
        <v>13</v>
      </c>
    </row>
    <row r="6" spans="1:10" ht="30" customHeight="1">
      <c r="A6" s="11">
        <v>1</v>
      </c>
      <c r="B6" s="22" t="s">
        <v>445</v>
      </c>
      <c r="C6" s="10"/>
      <c r="D6" s="20">
        <v>0</v>
      </c>
      <c r="E6" s="10"/>
      <c r="F6" s="20">
        <v>0</v>
      </c>
      <c r="G6" s="319">
        <v>5</v>
      </c>
      <c r="H6" s="320">
        <f>'Details special program'!F16</f>
        <v>700000</v>
      </c>
    </row>
    <row r="7" spans="1:10" ht="30" customHeight="1">
      <c r="A7" s="11">
        <v>2</v>
      </c>
      <c r="B7" s="22" t="s">
        <v>446</v>
      </c>
      <c r="C7" s="10"/>
      <c r="D7" s="20">
        <v>0</v>
      </c>
      <c r="E7" s="10"/>
      <c r="F7" s="20">
        <v>0</v>
      </c>
      <c r="G7" s="319">
        <v>6</v>
      </c>
      <c r="H7" s="320">
        <f>'Details special program'!F55</f>
        <v>3200000</v>
      </c>
    </row>
    <row r="8" spans="1:10" ht="16.5" customHeight="1">
      <c r="A8" s="11">
        <v>3</v>
      </c>
      <c r="B8" s="18" t="s">
        <v>12</v>
      </c>
      <c r="C8" s="10"/>
      <c r="D8" s="20">
        <v>0</v>
      </c>
      <c r="E8" s="10"/>
      <c r="F8" s="20">
        <v>0</v>
      </c>
      <c r="G8" s="319">
        <v>7</v>
      </c>
      <c r="H8" s="320">
        <f>'Details special program'!F88</f>
        <v>2700000</v>
      </c>
    </row>
    <row r="9" spans="1:10" ht="16.5" customHeight="1">
      <c r="A9" s="11">
        <v>4</v>
      </c>
      <c r="B9" s="18" t="s">
        <v>459</v>
      </c>
      <c r="C9" s="10"/>
      <c r="D9" s="20">
        <v>0</v>
      </c>
      <c r="E9" s="10"/>
      <c r="F9" s="20">
        <v>0</v>
      </c>
      <c r="G9" s="319">
        <v>8</v>
      </c>
      <c r="H9" s="320">
        <f>'Details special program'!F124</f>
        <v>2500000</v>
      </c>
    </row>
    <row r="10" spans="1:10" ht="16.5" customHeight="1">
      <c r="A10" s="11">
        <v>5</v>
      </c>
      <c r="B10" s="18" t="s">
        <v>16</v>
      </c>
      <c r="C10" s="10"/>
      <c r="D10" s="20">
        <v>0</v>
      </c>
      <c r="E10" s="10"/>
      <c r="F10" s="20">
        <v>0</v>
      </c>
      <c r="G10" s="319">
        <v>9</v>
      </c>
      <c r="H10" s="320">
        <f>'Details special program'!F159</f>
        <v>3000000</v>
      </c>
    </row>
    <row r="11" spans="1:10" ht="25.5" customHeight="1">
      <c r="A11" s="11">
        <v>6</v>
      </c>
      <c r="B11" s="301" t="s">
        <v>381</v>
      </c>
      <c r="C11" s="10"/>
      <c r="D11" s="20">
        <v>0</v>
      </c>
      <c r="E11" s="10"/>
      <c r="F11" s="20">
        <v>0</v>
      </c>
      <c r="G11" s="319">
        <v>10</v>
      </c>
      <c r="H11" s="320">
        <f>'Details special program'!F191</f>
        <v>3000000</v>
      </c>
    </row>
    <row r="12" spans="1:10" ht="18" customHeight="1">
      <c r="A12" s="11">
        <v>7</v>
      </c>
      <c r="B12" s="301" t="s">
        <v>448</v>
      </c>
      <c r="C12" s="10"/>
      <c r="D12" s="20">
        <v>0</v>
      </c>
      <c r="E12" s="10"/>
      <c r="F12" s="20">
        <v>0</v>
      </c>
      <c r="G12" s="319">
        <v>11</v>
      </c>
      <c r="H12" s="320">
        <f>'Details special program'!F218</f>
        <v>1250000</v>
      </c>
    </row>
    <row r="13" spans="1:10" ht="25.5" customHeight="1">
      <c r="A13" s="11">
        <v>8</v>
      </c>
      <c r="B13" s="301" t="s">
        <v>447</v>
      </c>
      <c r="C13" s="10"/>
      <c r="D13" s="20">
        <v>0</v>
      </c>
      <c r="E13" s="10"/>
      <c r="F13" s="20">
        <v>0</v>
      </c>
      <c r="G13" s="319">
        <v>12</v>
      </c>
      <c r="H13" s="320">
        <f>'Details special program'!F257</f>
        <v>500000</v>
      </c>
    </row>
    <row r="14" spans="1:10" ht="15.75" customHeight="1">
      <c r="A14" s="11">
        <v>9</v>
      </c>
      <c r="B14" s="269" t="s">
        <v>449</v>
      </c>
      <c r="C14" s="10"/>
      <c r="D14" s="20">
        <v>0</v>
      </c>
      <c r="E14" s="10"/>
      <c r="F14" s="20">
        <v>0</v>
      </c>
      <c r="G14" s="319">
        <v>13</v>
      </c>
      <c r="H14" s="320">
        <f>'Details special program'!F290</f>
        <v>1000000</v>
      </c>
    </row>
    <row r="15" spans="1:10" ht="15.75" customHeight="1">
      <c r="A15" s="11">
        <v>10</v>
      </c>
      <c r="B15" s="18" t="s">
        <v>5</v>
      </c>
      <c r="C15" s="18"/>
      <c r="D15" s="20">
        <v>0</v>
      </c>
      <c r="E15" s="6">
        <v>14</v>
      </c>
      <c r="F15" s="21">
        <f>'Details special program'!F325</f>
        <v>656000000</v>
      </c>
      <c r="G15" s="11"/>
      <c r="H15" s="20">
        <v>0</v>
      </c>
      <c r="J15" s="12"/>
    </row>
    <row r="16" spans="1:10" ht="14.25" customHeight="1">
      <c r="A16" s="11">
        <v>11</v>
      </c>
      <c r="B16" s="18" t="s">
        <v>17</v>
      </c>
      <c r="C16" s="18"/>
      <c r="D16" s="20">
        <v>0</v>
      </c>
      <c r="E16" s="6">
        <v>15</v>
      </c>
      <c r="F16" s="21">
        <f>'Details special program'!F348</f>
        <v>30000000</v>
      </c>
      <c r="G16" s="11"/>
      <c r="H16" s="20">
        <v>0</v>
      </c>
      <c r="J16" s="12"/>
    </row>
    <row r="17" spans="1:10" ht="12.75" customHeight="1">
      <c r="A17" s="11">
        <v>12</v>
      </c>
      <c r="B17" s="18" t="s">
        <v>409</v>
      </c>
      <c r="C17" s="18"/>
      <c r="D17" s="20">
        <v>0</v>
      </c>
      <c r="E17" s="6">
        <v>16</v>
      </c>
      <c r="F17" s="21">
        <f>'Details special program'!F380</f>
        <v>80000000</v>
      </c>
      <c r="G17" s="11"/>
      <c r="H17" s="20"/>
      <c r="J17" s="12"/>
    </row>
    <row r="18" spans="1:10" ht="17.100000000000001" customHeight="1">
      <c r="A18" s="11">
        <v>13</v>
      </c>
      <c r="B18" s="18" t="s">
        <v>14</v>
      </c>
      <c r="C18" s="18"/>
      <c r="D18" s="20">
        <v>0</v>
      </c>
      <c r="E18" s="6">
        <v>17</v>
      </c>
      <c r="F18" s="20">
        <f>'Details special program'!F420</f>
        <v>2506000</v>
      </c>
      <c r="G18" s="11"/>
      <c r="H18" s="20">
        <v>0</v>
      </c>
      <c r="J18" s="13"/>
    </row>
    <row r="19" spans="1:10" ht="13.5" customHeight="1">
      <c r="A19" s="11">
        <v>14</v>
      </c>
      <c r="B19" s="268" t="s">
        <v>852</v>
      </c>
      <c r="C19" s="18"/>
      <c r="D19" s="20">
        <v>0</v>
      </c>
      <c r="E19" s="6">
        <v>18</v>
      </c>
      <c r="F19" s="20">
        <f>'Details special program'!F444</f>
        <v>2375000</v>
      </c>
      <c r="G19" s="11"/>
      <c r="H19" s="20">
        <v>0</v>
      </c>
      <c r="J19" s="13"/>
    </row>
    <row r="20" spans="1:10" ht="12.75" customHeight="1">
      <c r="A20" s="11">
        <v>15</v>
      </c>
      <c r="B20" s="268" t="s">
        <v>377</v>
      </c>
      <c r="C20" s="18"/>
      <c r="D20" s="20">
        <v>0</v>
      </c>
      <c r="E20" s="6">
        <v>19</v>
      </c>
      <c r="F20" s="20">
        <f>'Details special program'!F470</f>
        <v>50000000</v>
      </c>
      <c r="G20" s="11"/>
      <c r="H20" s="20">
        <v>0</v>
      </c>
      <c r="J20" s="13"/>
    </row>
    <row r="21" spans="1:10" ht="12.75" customHeight="1">
      <c r="A21" s="11">
        <v>16</v>
      </c>
      <c r="B21" s="268" t="s">
        <v>554</v>
      </c>
      <c r="C21" s="18"/>
      <c r="D21" s="20">
        <v>0</v>
      </c>
      <c r="E21" s="6" t="s">
        <v>849</v>
      </c>
      <c r="F21" s="20">
        <f>'Details special program'!F544</f>
        <v>60000000</v>
      </c>
      <c r="G21" s="11"/>
      <c r="H21" s="20">
        <v>0</v>
      </c>
      <c r="J21" s="13"/>
    </row>
    <row r="22" spans="1:10" ht="12.75" customHeight="1">
      <c r="A22" s="11">
        <v>17</v>
      </c>
      <c r="B22" s="18" t="s">
        <v>15</v>
      </c>
      <c r="C22" s="18"/>
      <c r="D22" s="20">
        <v>0</v>
      </c>
      <c r="E22" s="6" t="s">
        <v>850</v>
      </c>
      <c r="F22" s="20">
        <f>'Details special program'!F614</f>
        <v>1975169000</v>
      </c>
      <c r="G22" s="11"/>
      <c r="H22" s="20">
        <v>0</v>
      </c>
      <c r="J22" s="13"/>
    </row>
    <row r="23" spans="1:10" ht="13.5" customHeight="1">
      <c r="A23" s="11">
        <v>18</v>
      </c>
      <c r="B23" s="269" t="s">
        <v>264</v>
      </c>
      <c r="C23" s="18"/>
      <c r="D23" s="20">
        <v>0</v>
      </c>
      <c r="E23" s="6">
        <v>25</v>
      </c>
      <c r="F23" s="20">
        <f>'Details special program'!F673</f>
        <v>4100000</v>
      </c>
      <c r="G23" s="11"/>
      <c r="H23" s="20">
        <v>0</v>
      </c>
      <c r="J23" s="13"/>
    </row>
    <row r="24" spans="1:10" ht="12" customHeight="1">
      <c r="A24" s="11">
        <v>19</v>
      </c>
      <c r="B24" s="18" t="s">
        <v>378</v>
      </c>
      <c r="C24" s="18"/>
      <c r="D24" s="20">
        <v>0</v>
      </c>
      <c r="E24" s="6">
        <v>26</v>
      </c>
      <c r="F24" s="20">
        <f>'Details special program'!F706</f>
        <v>100000000</v>
      </c>
      <c r="G24" s="11"/>
      <c r="H24" s="20">
        <v>0</v>
      </c>
      <c r="J24" s="13"/>
    </row>
    <row r="25" spans="1:10" ht="13.5" customHeight="1">
      <c r="A25" s="11">
        <v>20</v>
      </c>
      <c r="B25" s="18" t="s">
        <v>379</v>
      </c>
      <c r="C25" s="18"/>
      <c r="D25" s="20">
        <v>0</v>
      </c>
      <c r="E25" s="6">
        <v>27</v>
      </c>
      <c r="F25" s="20">
        <f>'Details special program'!F734</f>
        <v>1000000</v>
      </c>
      <c r="G25" s="11"/>
      <c r="H25" s="20">
        <v>0</v>
      </c>
      <c r="J25" s="13"/>
    </row>
    <row r="26" spans="1:10" ht="27.75" customHeight="1">
      <c r="A26" s="11">
        <v>21</v>
      </c>
      <c r="B26" s="301" t="s">
        <v>380</v>
      </c>
      <c r="C26" s="18"/>
      <c r="D26" s="20">
        <v>0</v>
      </c>
      <c r="E26" s="6">
        <v>28</v>
      </c>
      <c r="F26" s="20">
        <f>'Details special program'!F762</f>
        <v>1000000</v>
      </c>
      <c r="G26" s="11"/>
      <c r="H26" s="20">
        <v>0</v>
      </c>
      <c r="J26" s="13"/>
    </row>
    <row r="27" spans="1:10" ht="15" customHeight="1">
      <c r="A27" s="11">
        <v>22</v>
      </c>
      <c r="B27" s="301" t="s">
        <v>497</v>
      </c>
      <c r="C27" s="18"/>
      <c r="D27" s="20">
        <v>0</v>
      </c>
      <c r="E27" s="6">
        <v>29</v>
      </c>
      <c r="F27" s="20">
        <f>'Details special program'!F804</f>
        <v>20000000</v>
      </c>
      <c r="G27" s="11"/>
      <c r="H27" s="20"/>
      <c r="J27" s="13"/>
    </row>
    <row r="28" spans="1:10" ht="17.100000000000001" customHeight="1">
      <c r="A28" s="11"/>
      <c r="B28" s="23" t="s">
        <v>4</v>
      </c>
      <c r="C28" s="23"/>
      <c r="D28" s="20">
        <f>SUM(D15:D26)</f>
        <v>0</v>
      </c>
      <c r="E28" s="7"/>
      <c r="F28" s="24">
        <f>SUM(F6:F27)</f>
        <v>2982150000</v>
      </c>
      <c r="G28" s="25"/>
      <c r="H28" s="26">
        <f>SUM(H6:H26)</f>
        <v>17850000</v>
      </c>
      <c r="I28" s="5"/>
      <c r="J28" s="19"/>
    </row>
    <row r="29" spans="1:10" ht="13.5" customHeight="1">
      <c r="A29" s="25"/>
      <c r="B29" s="27" t="s">
        <v>7</v>
      </c>
      <c r="C29" s="27"/>
      <c r="D29" s="193"/>
      <c r="E29" s="193"/>
      <c r="F29" s="193">
        <f>D28+F28+H28</f>
        <v>3000000000</v>
      </c>
      <c r="G29" s="309"/>
      <c r="H29" s="194"/>
      <c r="I29" s="4"/>
    </row>
    <row r="30" spans="1:10" ht="18.75">
      <c r="A30" s="1"/>
      <c r="B30" s="1"/>
      <c r="C30" s="1"/>
      <c r="D30" s="1"/>
      <c r="E30" s="1"/>
      <c r="F30" s="1"/>
      <c r="G30" s="1"/>
      <c r="H30" s="2"/>
    </row>
    <row r="31" spans="1:10" ht="18.75">
      <c r="A31" s="1"/>
      <c r="B31" s="1"/>
      <c r="C31" s="1"/>
      <c r="D31" s="1"/>
      <c r="E31" s="1"/>
      <c r="F31" s="1"/>
      <c r="G31" s="2"/>
      <c r="H31" s="2"/>
    </row>
    <row r="32" spans="1:10" ht="18.75">
      <c r="A32" s="1"/>
      <c r="B32" s="1"/>
      <c r="C32" s="1"/>
      <c r="D32" s="1"/>
      <c r="E32" s="1"/>
      <c r="F32" s="1"/>
      <c r="G32" s="1"/>
      <c r="H32" s="2"/>
    </row>
    <row r="33" spans="1:8" ht="18.75">
      <c r="A33" s="1"/>
      <c r="B33" s="1"/>
      <c r="C33" s="1"/>
      <c r="D33" s="1"/>
      <c r="E33" s="1"/>
      <c r="F33" s="1"/>
      <c r="G33" s="1"/>
      <c r="H33" s="2"/>
    </row>
    <row r="34" spans="1:8" ht="18.75">
      <c r="A34" s="1"/>
      <c r="B34" s="1"/>
      <c r="C34" s="1"/>
      <c r="D34" s="1"/>
      <c r="E34" s="1"/>
      <c r="F34" s="1"/>
      <c r="G34" s="1"/>
      <c r="H34" s="1"/>
    </row>
  </sheetData>
  <pageMargins left="0.7" right="0.7" top="0.75" bottom="0.75" header="0.3" footer="0.3"/>
  <pageSetup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topLeftCell="A6" workbookViewId="0">
      <selection activeCell="D20" sqref="D20"/>
    </sheetView>
  </sheetViews>
  <sheetFormatPr defaultRowHeight="15"/>
  <cols>
    <col min="1" max="1" width="5" customWidth="1"/>
    <col min="2" max="2" width="55.42578125" customWidth="1"/>
    <col min="3" max="3" width="12.28515625" customWidth="1"/>
    <col min="4" max="4" width="26.28515625" customWidth="1"/>
    <col min="5" max="5" width="15.28515625" bestFit="1" customWidth="1"/>
    <col min="6" max="6" width="24.7109375" customWidth="1"/>
  </cols>
  <sheetData>
    <row r="1" spans="1:6" ht="17.25">
      <c r="B1" s="3" t="s">
        <v>6</v>
      </c>
    </row>
    <row r="2" spans="1:6" ht="17.25">
      <c r="B2" s="3" t="s">
        <v>269</v>
      </c>
    </row>
    <row r="3" spans="1:6" ht="17.25">
      <c r="B3" s="16" t="s">
        <v>9</v>
      </c>
    </row>
    <row r="4" spans="1:6" ht="17.25">
      <c r="B4" s="16" t="s">
        <v>10</v>
      </c>
    </row>
    <row r="5" spans="1:6">
      <c r="A5" s="7" t="s">
        <v>0</v>
      </c>
      <c r="B5" s="7" t="s">
        <v>1</v>
      </c>
      <c r="C5" s="7" t="s">
        <v>3</v>
      </c>
      <c r="D5" s="8" t="s">
        <v>11</v>
      </c>
    </row>
    <row r="6" spans="1:6" ht="24.95" customHeight="1">
      <c r="A6" s="11">
        <v>1</v>
      </c>
      <c r="B6" s="9" t="s">
        <v>382</v>
      </c>
      <c r="C6" s="6">
        <v>32</v>
      </c>
      <c r="D6" s="17">
        <f>'Project detail capital'!F9</f>
        <v>2000000</v>
      </c>
      <c r="F6" s="12"/>
    </row>
    <row r="7" spans="1:6" ht="24.95" customHeight="1">
      <c r="A7" s="11">
        <v>2</v>
      </c>
      <c r="B7" s="30" t="s">
        <v>18</v>
      </c>
      <c r="C7" s="6">
        <v>32</v>
      </c>
      <c r="D7" s="17">
        <f>'Project detail capital'!F13</f>
        <v>120000000</v>
      </c>
      <c r="F7" s="12"/>
    </row>
    <row r="8" spans="1:6" ht="24.95" customHeight="1">
      <c r="A8" s="11">
        <v>3</v>
      </c>
      <c r="B8" s="28" t="s">
        <v>17</v>
      </c>
      <c r="C8" s="6">
        <v>32</v>
      </c>
      <c r="D8" s="17">
        <f>'Project detail capital'!F17</f>
        <v>100000000</v>
      </c>
      <c r="F8" s="12"/>
    </row>
    <row r="9" spans="1:6" ht="24.95" customHeight="1">
      <c r="A9" s="11">
        <v>4</v>
      </c>
      <c r="B9" s="30" t="s">
        <v>383</v>
      </c>
      <c r="C9" s="6">
        <v>32</v>
      </c>
      <c r="D9" s="17">
        <f>'Project detail capital'!F21</f>
        <v>900000</v>
      </c>
      <c r="F9" s="12"/>
    </row>
    <row r="10" spans="1:6" ht="24.95" customHeight="1">
      <c r="A10" s="11">
        <v>5</v>
      </c>
      <c r="B10" s="198" t="s">
        <v>386</v>
      </c>
      <c r="C10" s="6">
        <v>32</v>
      </c>
      <c r="D10" s="17">
        <f>'Project detail capital'!F25</f>
        <v>14000000</v>
      </c>
      <c r="F10" s="12"/>
    </row>
    <row r="11" spans="1:6" ht="24.95" customHeight="1">
      <c r="A11" s="11">
        <v>6</v>
      </c>
      <c r="B11" s="198" t="s">
        <v>384</v>
      </c>
      <c r="C11" s="6">
        <v>33</v>
      </c>
      <c r="D11" s="17">
        <f>'Project detail capital'!F29</f>
        <v>10000000</v>
      </c>
      <c r="F11" s="12"/>
    </row>
    <row r="12" spans="1:6" ht="24.95" customHeight="1">
      <c r="A12" s="11">
        <v>7</v>
      </c>
      <c r="B12" s="198" t="s">
        <v>407</v>
      </c>
      <c r="C12" s="6">
        <v>33</v>
      </c>
      <c r="D12" s="17">
        <f>'Project detail capital'!F33</f>
        <v>1000000</v>
      </c>
      <c r="F12" s="12"/>
    </row>
    <row r="13" spans="1:6" ht="24.95" customHeight="1">
      <c r="A13" s="11">
        <v>8</v>
      </c>
      <c r="B13" s="198" t="s">
        <v>408</v>
      </c>
      <c r="C13" s="6">
        <v>33</v>
      </c>
      <c r="D13" s="17">
        <f>'Project detail capital'!F37</f>
        <v>10000000</v>
      </c>
      <c r="F13" s="12"/>
    </row>
    <row r="14" spans="1:6" ht="24.95" customHeight="1">
      <c r="A14" s="11">
        <v>9</v>
      </c>
      <c r="B14" s="198" t="s">
        <v>409</v>
      </c>
      <c r="C14" s="6">
        <v>33</v>
      </c>
      <c r="D14" s="17">
        <f>'Project detail capital'!F41</f>
        <v>20000000</v>
      </c>
      <c r="F14" s="12"/>
    </row>
    <row r="15" spans="1:6" ht="24.95" customHeight="1">
      <c r="A15" s="11">
        <v>10</v>
      </c>
      <c r="B15" s="198" t="s">
        <v>410</v>
      </c>
      <c r="C15" s="6">
        <v>33</v>
      </c>
      <c r="D15" s="17">
        <f>'Project detail capital'!F45</f>
        <v>100000</v>
      </c>
      <c r="F15" s="12"/>
    </row>
    <row r="16" spans="1:6" ht="24.95" customHeight="1">
      <c r="A16" s="11">
        <v>11</v>
      </c>
      <c r="B16" s="198" t="s">
        <v>411</v>
      </c>
      <c r="C16" s="6">
        <v>33</v>
      </c>
      <c r="D16" s="17">
        <f>'Project detail capital'!F49</f>
        <v>10000000</v>
      </c>
      <c r="F16" s="12"/>
    </row>
    <row r="17" spans="1:6" ht="24.95" customHeight="1">
      <c r="A17" s="11">
        <v>12</v>
      </c>
      <c r="B17" s="212" t="s">
        <v>385</v>
      </c>
      <c r="C17" s="6">
        <v>34</v>
      </c>
      <c r="D17" s="17">
        <f>'Project detail capital'!F52</f>
        <v>0</v>
      </c>
      <c r="F17" s="12"/>
    </row>
    <row r="18" spans="1:6" ht="24.95" customHeight="1">
      <c r="A18" s="11">
        <v>13</v>
      </c>
      <c r="B18" s="323" t="s">
        <v>499</v>
      </c>
      <c r="C18" s="6">
        <v>34</v>
      </c>
      <c r="D18" s="17">
        <f>'Project detail capital'!F56</f>
        <v>50000000</v>
      </c>
      <c r="F18" s="12"/>
    </row>
    <row r="19" spans="1:6" ht="24.95" customHeight="1">
      <c r="A19" s="11">
        <v>14</v>
      </c>
      <c r="B19" s="323" t="s">
        <v>873</v>
      </c>
      <c r="C19" s="6">
        <v>34</v>
      </c>
      <c r="D19" s="17">
        <f>'Project detail capital'!F60</f>
        <v>20000000</v>
      </c>
      <c r="F19" s="12"/>
    </row>
    <row r="20" spans="1:6" ht="24.95" customHeight="1">
      <c r="A20" s="6"/>
      <c r="B20" s="29" t="s">
        <v>4</v>
      </c>
      <c r="C20" s="10"/>
      <c r="D20" s="15">
        <f>SUM(D6:D19)</f>
        <v>358000000</v>
      </c>
      <c r="E20" s="5"/>
      <c r="F20" s="14"/>
    </row>
    <row r="21" spans="1:6" ht="18.75">
      <c r="A21" s="1"/>
      <c r="B21" s="1"/>
      <c r="C21" s="1"/>
      <c r="D21" s="1"/>
    </row>
    <row r="22" spans="1:6" ht="18.75">
      <c r="A22" s="1"/>
      <c r="B22" s="1"/>
      <c r="C22" s="1"/>
      <c r="D22" s="1"/>
    </row>
    <row r="23" spans="1:6" ht="18.75">
      <c r="A23" s="1"/>
      <c r="B23" s="1"/>
      <c r="C23" s="1"/>
      <c r="D23" s="1"/>
    </row>
    <row r="24" spans="1:6" ht="18.75">
      <c r="A24" s="1"/>
      <c r="B24" s="1"/>
      <c r="C24" s="1">
        <v>3</v>
      </c>
      <c r="D24" s="1"/>
    </row>
    <row r="25" spans="1:6" ht="18.75">
      <c r="A25" s="1"/>
      <c r="B25" s="1"/>
      <c r="C25" s="1"/>
      <c r="D25" s="1"/>
    </row>
  </sheetData>
  <pageMargins left="0.7" right="0.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H14" sqref="H14"/>
    </sheetView>
  </sheetViews>
  <sheetFormatPr defaultRowHeight="15"/>
  <cols>
    <col min="1" max="1" width="3.140625" customWidth="1"/>
    <col min="2" max="2" width="21.28515625" customWidth="1"/>
    <col min="3" max="3" width="4.7109375" style="71" customWidth="1"/>
    <col min="4" max="4" width="9.7109375" style="71" customWidth="1"/>
    <col min="5" max="5" width="28.28515625" customWidth="1"/>
    <col min="6" max="6" width="15.5703125" customWidth="1"/>
    <col min="7" max="7" width="13.85546875" customWidth="1"/>
    <col min="8" max="8" width="15" customWidth="1"/>
    <col min="9" max="9" width="14.42578125" customWidth="1"/>
    <col min="11" max="11" width="15" bestFit="1" customWidth="1"/>
  </cols>
  <sheetData>
    <row r="1" spans="1:10">
      <c r="A1" s="67"/>
      <c r="B1" s="68"/>
      <c r="C1" s="122"/>
      <c r="D1" s="122"/>
      <c r="E1" s="68" t="s">
        <v>44</v>
      </c>
      <c r="F1" s="68"/>
      <c r="G1" s="68"/>
      <c r="H1" s="67"/>
      <c r="I1" s="67"/>
    </row>
    <row r="2" spans="1:10">
      <c r="A2" s="67"/>
      <c r="B2" s="68"/>
      <c r="C2" s="122"/>
      <c r="D2" s="122" t="s">
        <v>498</v>
      </c>
      <c r="E2" s="68"/>
      <c r="F2" s="68"/>
      <c r="G2" s="68"/>
      <c r="H2" s="67"/>
      <c r="I2" s="67"/>
    </row>
    <row r="3" spans="1:10">
      <c r="A3" s="67"/>
      <c r="B3" s="409" t="s">
        <v>387</v>
      </c>
      <c r="C3" s="409"/>
      <c r="D3" s="409"/>
      <c r="E3" s="409"/>
      <c r="F3" s="409"/>
      <c r="G3" s="409"/>
      <c r="H3" s="67"/>
      <c r="I3" s="67"/>
    </row>
    <row r="4" spans="1:10">
      <c r="A4" s="67"/>
      <c r="B4" s="77"/>
      <c r="C4" s="77"/>
      <c r="D4" s="77"/>
      <c r="E4" s="77"/>
      <c r="F4" s="77"/>
      <c r="G4" s="77"/>
      <c r="H4" s="67"/>
      <c r="I4" s="67"/>
    </row>
    <row r="5" spans="1:10">
      <c r="A5" s="67"/>
      <c r="B5" s="67"/>
      <c r="E5" s="68" t="s">
        <v>464</v>
      </c>
      <c r="F5" s="67"/>
      <c r="G5" s="67"/>
      <c r="H5" s="67"/>
      <c r="I5" s="67"/>
    </row>
    <row r="6" spans="1:10" s="71" customFormat="1" ht="26.1" customHeight="1">
      <c r="A6" s="195" t="s">
        <v>0</v>
      </c>
      <c r="B6" s="195" t="s">
        <v>465</v>
      </c>
      <c r="C6" s="195" t="s">
        <v>3</v>
      </c>
      <c r="D6" s="196" t="s">
        <v>32</v>
      </c>
      <c r="E6" s="195" t="s">
        <v>46</v>
      </c>
      <c r="F6" s="196" t="s">
        <v>271</v>
      </c>
      <c r="G6" s="196" t="s">
        <v>34</v>
      </c>
      <c r="H6" s="196" t="s">
        <v>47</v>
      </c>
      <c r="I6" s="196" t="s">
        <v>461</v>
      </c>
      <c r="J6" s="197" t="s">
        <v>36</v>
      </c>
    </row>
    <row r="7" spans="1:10" s="77" customFormat="1" ht="23.1" customHeight="1">
      <c r="A7" s="11">
        <v>1</v>
      </c>
      <c r="B7" s="11">
        <v>2</v>
      </c>
      <c r="C7" s="123">
        <v>3</v>
      </c>
      <c r="D7" s="124" t="s">
        <v>37</v>
      </c>
      <c r="E7" s="125">
        <v>5</v>
      </c>
      <c r="F7" s="126">
        <v>6</v>
      </c>
      <c r="G7" s="127">
        <v>7</v>
      </c>
      <c r="H7" s="127">
        <v>8</v>
      </c>
      <c r="I7" s="127" t="s">
        <v>48</v>
      </c>
      <c r="J7" s="76"/>
    </row>
    <row r="8" spans="1:10" s="14" customFormat="1" ht="33.75" customHeight="1" thickBot="1">
      <c r="A8" s="128">
        <v>1</v>
      </c>
      <c r="B8" s="209"/>
      <c r="C8" s="123"/>
      <c r="D8" s="129"/>
      <c r="E8" s="273" t="s">
        <v>388</v>
      </c>
      <c r="F8" s="130">
        <v>3723524171.3400002</v>
      </c>
      <c r="G8" s="97"/>
      <c r="H8" s="292">
        <v>3000000000</v>
      </c>
      <c r="I8" s="286">
        <f>F8-H8</f>
        <v>723524171.34000015</v>
      </c>
      <c r="J8" s="131"/>
    </row>
    <row r="9" spans="1:10" ht="24.95" customHeight="1" thickBot="1">
      <c r="A9" s="132"/>
      <c r="B9" s="133"/>
      <c r="C9" s="133"/>
      <c r="D9" s="133"/>
      <c r="E9" s="272" t="s">
        <v>389</v>
      </c>
      <c r="F9" s="134">
        <f>SUM(F8)</f>
        <v>3723524171.3400002</v>
      </c>
      <c r="G9" s="121">
        <f t="shared" ref="G9:H9" si="0">SUM(G8)</f>
        <v>0</v>
      </c>
      <c r="H9" s="121">
        <f t="shared" si="0"/>
        <v>3000000000</v>
      </c>
      <c r="I9" s="121">
        <f>SUM(I8)</f>
        <v>723524171.34000015</v>
      </c>
      <c r="J9" s="135"/>
    </row>
    <row r="10" spans="1:10" ht="15.75" thickBot="1">
      <c r="A10" s="203"/>
      <c r="B10" s="204"/>
      <c r="C10" s="205"/>
      <c r="D10" s="205"/>
      <c r="E10" s="206" t="s">
        <v>50</v>
      </c>
      <c r="F10" s="208">
        <f>SUM(F9)</f>
        <v>3723524171.3400002</v>
      </c>
      <c r="G10" s="208">
        <f t="shared" ref="G10:I10" si="1">SUM(G9)</f>
        <v>0</v>
      </c>
      <c r="H10" s="208">
        <f t="shared" si="1"/>
        <v>3000000000</v>
      </c>
      <c r="I10" s="208">
        <f t="shared" si="1"/>
        <v>723524171.34000015</v>
      </c>
      <c r="J10" s="207"/>
    </row>
    <row r="30" spans="6:6">
      <c r="F30">
        <v>4</v>
      </c>
    </row>
  </sheetData>
  <mergeCells count="1">
    <mergeCell ref="B3:G3"/>
  </mergeCells>
  <pageMargins left="0.13" right="0.13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804"/>
  <sheetViews>
    <sheetView topLeftCell="A311" workbookViewId="0">
      <selection activeCell="F313" sqref="F313"/>
    </sheetView>
  </sheetViews>
  <sheetFormatPr defaultRowHeight="15"/>
  <cols>
    <col min="1" max="1" width="4.42578125" customWidth="1"/>
    <col min="2" max="2" width="11.5703125" style="77" customWidth="1"/>
    <col min="3" max="3" width="38.85546875" style="192" customWidth="1"/>
    <col min="4" max="5" width="14.28515625" customWidth="1"/>
    <col min="6" max="6" width="13.85546875" customWidth="1"/>
    <col min="7" max="7" width="14.140625" customWidth="1"/>
    <col min="8" max="8" width="10.28515625" customWidth="1"/>
    <col min="10" max="10" width="16.85546875" bestFit="1" customWidth="1"/>
    <col min="13" max="13" width="15.28515625" bestFit="1" customWidth="1"/>
  </cols>
  <sheetData>
    <row r="2" spans="1:8">
      <c r="A2" s="410" t="s">
        <v>267</v>
      </c>
      <c r="B2" s="410"/>
      <c r="C2" s="410"/>
      <c r="D2" s="410"/>
      <c r="E2" s="410"/>
      <c r="F2" s="410"/>
      <c r="G2" s="410"/>
    </row>
    <row r="3" spans="1:8">
      <c r="A3" s="410" t="s">
        <v>365</v>
      </c>
      <c r="B3" s="410"/>
      <c r="C3" s="410"/>
      <c r="D3" s="410"/>
      <c r="E3" s="410"/>
      <c r="F3" s="410"/>
      <c r="G3" s="410"/>
    </row>
    <row r="4" spans="1:8">
      <c r="A4" s="410" t="s">
        <v>292</v>
      </c>
      <c r="B4" s="410"/>
      <c r="C4" s="410"/>
      <c r="D4" s="410"/>
      <c r="E4" s="410"/>
      <c r="F4" s="410"/>
      <c r="G4" s="410"/>
    </row>
    <row r="5" spans="1:8">
      <c r="A5" s="257"/>
      <c r="B5" s="257"/>
      <c r="C5" s="257"/>
      <c r="D5" s="257"/>
      <c r="E5" s="257"/>
      <c r="F5" s="257"/>
      <c r="G5" s="257"/>
    </row>
    <row r="6" spans="1:8">
      <c r="A6" s="143" t="s">
        <v>442</v>
      </c>
      <c r="B6" s="143"/>
      <c r="C6" s="143"/>
      <c r="D6" s="143"/>
      <c r="E6" s="143"/>
      <c r="F6" s="143"/>
      <c r="G6" s="144"/>
    </row>
    <row r="7" spans="1:8">
      <c r="A7" s="144"/>
      <c r="B7" s="257"/>
      <c r="C7" s="144"/>
      <c r="D7" s="144"/>
      <c r="E7" s="144"/>
      <c r="F7" s="144"/>
      <c r="G7" s="144"/>
    </row>
    <row r="8" spans="1:8">
      <c r="A8" s="145" t="s">
        <v>440</v>
      </c>
      <c r="B8" s="145"/>
      <c r="C8" s="145"/>
      <c r="D8" s="144"/>
      <c r="E8" s="144"/>
      <c r="F8" s="144"/>
      <c r="G8" s="144"/>
    </row>
    <row r="9" spans="1:8" ht="36.75">
      <c r="A9" s="165" t="s">
        <v>0</v>
      </c>
      <c r="B9" s="148" t="s">
        <v>57</v>
      </c>
      <c r="C9" s="148" t="s">
        <v>58</v>
      </c>
      <c r="D9" s="148" t="s">
        <v>268</v>
      </c>
      <c r="E9" s="148" t="s">
        <v>59</v>
      </c>
      <c r="F9" s="147" t="s">
        <v>60</v>
      </c>
      <c r="G9" s="147" t="s">
        <v>460</v>
      </c>
      <c r="H9" s="149" t="s">
        <v>61</v>
      </c>
    </row>
    <row r="10" spans="1:8">
      <c r="A10" s="80">
        <v>1</v>
      </c>
      <c r="B10" s="234">
        <v>22020102</v>
      </c>
      <c r="C10" s="235" t="s">
        <v>295</v>
      </c>
      <c r="D10" s="236">
        <v>200000</v>
      </c>
      <c r="E10" s="154"/>
      <c r="F10" s="154">
        <v>300000</v>
      </c>
      <c r="G10" s="111">
        <f>D10+F10</f>
        <v>500000</v>
      </c>
      <c r="H10" s="81" t="s">
        <v>362</v>
      </c>
    </row>
    <row r="11" spans="1:8">
      <c r="A11" s="80">
        <v>2</v>
      </c>
      <c r="B11" s="234">
        <v>22020401</v>
      </c>
      <c r="C11" s="235" t="s">
        <v>300</v>
      </c>
      <c r="D11" s="236">
        <v>300000</v>
      </c>
      <c r="E11" s="154"/>
      <c r="F11" s="154">
        <v>150000</v>
      </c>
      <c r="G11" s="111">
        <f t="shared" ref="G11:G15" si="0">D11+F11</f>
        <v>450000</v>
      </c>
      <c r="H11" s="81" t="s">
        <v>362</v>
      </c>
    </row>
    <row r="12" spans="1:8">
      <c r="A12" s="80">
        <v>3</v>
      </c>
      <c r="B12" s="234">
        <v>22020402</v>
      </c>
      <c r="C12" s="235" t="s">
        <v>299</v>
      </c>
      <c r="D12" s="236">
        <v>225000</v>
      </c>
      <c r="E12" s="154"/>
      <c r="F12" s="152">
        <v>50000</v>
      </c>
      <c r="G12" s="111">
        <f t="shared" si="0"/>
        <v>275000</v>
      </c>
      <c r="H12" s="81" t="s">
        <v>362</v>
      </c>
    </row>
    <row r="13" spans="1:8">
      <c r="A13" s="80">
        <v>4</v>
      </c>
      <c r="B13" s="234">
        <v>22020801</v>
      </c>
      <c r="C13" s="235" t="s">
        <v>433</v>
      </c>
      <c r="D13" s="236">
        <v>250000</v>
      </c>
      <c r="E13" s="154"/>
      <c r="F13" s="152">
        <v>150000</v>
      </c>
      <c r="G13" s="111">
        <f t="shared" si="0"/>
        <v>400000</v>
      </c>
      <c r="H13" s="81" t="s">
        <v>362</v>
      </c>
    </row>
    <row r="14" spans="1:8">
      <c r="A14" s="80">
        <v>5</v>
      </c>
      <c r="B14" s="234">
        <v>22020301</v>
      </c>
      <c r="C14" s="235" t="s">
        <v>298</v>
      </c>
      <c r="D14" s="236">
        <v>250000</v>
      </c>
      <c r="E14" s="154"/>
      <c r="F14" s="152">
        <v>50000</v>
      </c>
      <c r="G14" s="111">
        <f t="shared" si="0"/>
        <v>300000</v>
      </c>
      <c r="H14" s="81" t="s">
        <v>362</v>
      </c>
    </row>
    <row r="15" spans="1:8">
      <c r="A15" s="80">
        <v>6</v>
      </c>
      <c r="B15" s="234">
        <v>22020702</v>
      </c>
      <c r="C15" s="235" t="s">
        <v>441</v>
      </c>
      <c r="D15" s="236">
        <v>125000</v>
      </c>
      <c r="E15" s="156"/>
      <c r="F15" s="152"/>
      <c r="G15" s="111">
        <f t="shared" si="0"/>
        <v>125000</v>
      </c>
      <c r="H15" s="81"/>
    </row>
    <row r="16" spans="1:8">
      <c r="A16" s="178"/>
      <c r="B16" s="162"/>
      <c r="C16" s="189" t="s">
        <v>74</v>
      </c>
      <c r="D16" s="191">
        <f>SUM(D10:D15)</f>
        <v>1350000</v>
      </c>
      <c r="E16" s="190">
        <f>SUM(E10:E15)</f>
        <v>0</v>
      </c>
      <c r="F16" s="109">
        <f>SUM(F10:F15)</f>
        <v>700000</v>
      </c>
      <c r="G16" s="109">
        <f>SUM(G10:G15)</f>
        <v>2050000</v>
      </c>
      <c r="H16" s="81"/>
    </row>
    <row r="35" spans="1:8">
      <c r="A35" s="410" t="s">
        <v>267</v>
      </c>
      <c r="B35" s="410"/>
      <c r="C35" s="410"/>
      <c r="D35" s="410"/>
      <c r="E35" s="410"/>
      <c r="F35" s="410"/>
      <c r="G35" s="410"/>
    </row>
    <row r="36" spans="1:8">
      <c r="A36" s="410" t="s">
        <v>365</v>
      </c>
      <c r="B36" s="410"/>
      <c r="C36" s="410"/>
      <c r="D36" s="410"/>
      <c r="E36" s="410"/>
      <c r="F36" s="410"/>
      <c r="G36" s="410"/>
    </row>
    <row r="37" spans="1:8">
      <c r="A37" s="410" t="s">
        <v>292</v>
      </c>
      <c r="B37" s="410"/>
      <c r="C37" s="410"/>
      <c r="D37" s="410"/>
      <c r="E37" s="410"/>
      <c r="F37" s="410"/>
      <c r="G37" s="410"/>
    </row>
    <row r="38" spans="1:8">
      <c r="A38" s="232"/>
      <c r="B38" s="232"/>
      <c r="C38" s="232"/>
      <c r="D38" s="232"/>
      <c r="E38" s="232"/>
      <c r="F38" s="232"/>
      <c r="G38" s="232"/>
    </row>
    <row r="39" spans="1:8">
      <c r="A39" s="143" t="s">
        <v>307</v>
      </c>
      <c r="B39" s="143"/>
      <c r="C39" s="143"/>
      <c r="D39" s="143"/>
      <c r="E39" s="143"/>
      <c r="F39" s="143"/>
      <c r="G39" s="144"/>
    </row>
    <row r="40" spans="1:8">
      <c r="A40" s="144"/>
      <c r="B40" s="232"/>
      <c r="C40" s="144"/>
      <c r="D40" s="144"/>
      <c r="E40" s="144"/>
      <c r="F40" s="144"/>
      <c r="G40" s="144"/>
    </row>
    <row r="41" spans="1:8">
      <c r="A41" s="145" t="s">
        <v>308</v>
      </c>
      <c r="B41" s="145"/>
      <c r="C41" s="145"/>
      <c r="D41" s="144"/>
      <c r="E41" s="144"/>
      <c r="F41" s="144"/>
      <c r="G41" s="144"/>
    </row>
    <row r="42" spans="1:8" ht="36.75">
      <c r="A42" s="165" t="s">
        <v>0</v>
      </c>
      <c r="B42" s="148" t="s">
        <v>57</v>
      </c>
      <c r="C42" s="148" t="s">
        <v>58</v>
      </c>
      <c r="D42" s="148" t="s">
        <v>268</v>
      </c>
      <c r="E42" s="148" t="s">
        <v>59</v>
      </c>
      <c r="F42" s="147" t="s">
        <v>60</v>
      </c>
      <c r="G42" s="147" t="s">
        <v>460</v>
      </c>
      <c r="H42" s="149" t="s">
        <v>61</v>
      </c>
    </row>
    <row r="43" spans="1:8">
      <c r="A43" s="80">
        <v>1</v>
      </c>
      <c r="B43" s="234">
        <v>22020102</v>
      </c>
      <c r="C43" s="235" t="s">
        <v>295</v>
      </c>
      <c r="D43" s="237">
        <v>0</v>
      </c>
      <c r="E43" s="154">
        <v>0</v>
      </c>
      <c r="F43" s="111">
        <v>2000000</v>
      </c>
      <c r="G43" s="111">
        <f>D43+F43</f>
        <v>2000000</v>
      </c>
      <c r="H43" s="81" t="s">
        <v>362</v>
      </c>
    </row>
    <row r="44" spans="1:8">
      <c r="A44" s="80">
        <v>2</v>
      </c>
      <c r="B44" s="234">
        <v>22020301</v>
      </c>
      <c r="C44" s="235" t="s">
        <v>298</v>
      </c>
      <c r="D44" s="237">
        <v>0</v>
      </c>
      <c r="E44" s="154">
        <v>0</v>
      </c>
      <c r="F44" s="111">
        <v>200000</v>
      </c>
      <c r="G44" s="111">
        <f t="shared" ref="G44:G54" si="1">D44+F44</f>
        <v>200000</v>
      </c>
      <c r="H44" s="81" t="s">
        <v>362</v>
      </c>
    </row>
    <row r="45" spans="1:8">
      <c r="A45" s="80">
        <v>3</v>
      </c>
      <c r="B45" s="234">
        <v>22020305</v>
      </c>
      <c r="C45" s="235" t="s">
        <v>306</v>
      </c>
      <c r="D45" s="237">
        <v>0</v>
      </c>
      <c r="E45" s="154">
        <v>0</v>
      </c>
      <c r="F45" s="111">
        <v>0</v>
      </c>
      <c r="G45" s="111">
        <f t="shared" si="1"/>
        <v>0</v>
      </c>
      <c r="H45" s="81" t="s">
        <v>362</v>
      </c>
    </row>
    <row r="46" spans="1:8">
      <c r="A46" s="80">
        <v>4</v>
      </c>
      <c r="B46" s="234">
        <v>22020401</v>
      </c>
      <c r="C46" s="235" t="s">
        <v>300</v>
      </c>
      <c r="D46" s="237">
        <v>0</v>
      </c>
      <c r="E46" s="154">
        <v>0</v>
      </c>
      <c r="F46" s="111">
        <v>300000</v>
      </c>
      <c r="G46" s="111">
        <f t="shared" si="1"/>
        <v>300000</v>
      </c>
      <c r="H46" s="81" t="s">
        <v>362</v>
      </c>
    </row>
    <row r="47" spans="1:8">
      <c r="A47" s="80">
        <v>5</v>
      </c>
      <c r="B47" s="234">
        <v>22020402</v>
      </c>
      <c r="C47" s="235" t="s">
        <v>299</v>
      </c>
      <c r="D47" s="237">
        <v>0</v>
      </c>
      <c r="E47" s="154">
        <v>0</v>
      </c>
      <c r="F47" s="111">
        <v>145000</v>
      </c>
      <c r="G47" s="111">
        <f t="shared" si="1"/>
        <v>145000</v>
      </c>
      <c r="H47" s="81" t="s">
        <v>362</v>
      </c>
    </row>
    <row r="48" spans="1:8">
      <c r="A48" s="80">
        <v>6</v>
      </c>
      <c r="B48" s="234">
        <v>22021001</v>
      </c>
      <c r="C48" s="235" t="s">
        <v>303</v>
      </c>
      <c r="D48" s="237">
        <v>0</v>
      </c>
      <c r="E48" s="156">
        <v>0</v>
      </c>
      <c r="F48" s="111">
        <v>50000</v>
      </c>
      <c r="G48" s="111">
        <f t="shared" si="1"/>
        <v>50000</v>
      </c>
      <c r="H48" s="81" t="s">
        <v>362</v>
      </c>
    </row>
    <row r="49" spans="1:8">
      <c r="A49" s="80">
        <v>7</v>
      </c>
      <c r="B49" s="234">
        <v>22021007</v>
      </c>
      <c r="C49" s="235" t="s">
        <v>304</v>
      </c>
      <c r="D49" s="237">
        <v>0</v>
      </c>
      <c r="E49" s="156">
        <v>0</v>
      </c>
      <c r="F49" s="111">
        <v>300000</v>
      </c>
      <c r="G49" s="111">
        <f t="shared" si="1"/>
        <v>300000</v>
      </c>
      <c r="H49" s="81" t="s">
        <v>362</v>
      </c>
    </row>
    <row r="50" spans="1:8">
      <c r="A50" s="80">
        <v>8</v>
      </c>
      <c r="B50" s="234">
        <v>22020501</v>
      </c>
      <c r="C50" s="235" t="s">
        <v>302</v>
      </c>
      <c r="D50" s="237">
        <v>0</v>
      </c>
      <c r="E50" s="156">
        <v>0</v>
      </c>
      <c r="F50" s="111">
        <v>100000</v>
      </c>
      <c r="G50" s="111">
        <f t="shared" si="1"/>
        <v>100000</v>
      </c>
      <c r="H50" s="81" t="s">
        <v>362</v>
      </c>
    </row>
    <row r="51" spans="1:8">
      <c r="A51" s="80">
        <v>9</v>
      </c>
      <c r="B51" s="234">
        <v>22020202</v>
      </c>
      <c r="C51" s="235" t="s">
        <v>297</v>
      </c>
      <c r="D51" s="237">
        <v>0</v>
      </c>
      <c r="E51" s="156">
        <v>0</v>
      </c>
      <c r="F51" s="111">
        <v>50000</v>
      </c>
      <c r="G51" s="111">
        <f t="shared" si="1"/>
        <v>50000</v>
      </c>
      <c r="H51" s="81" t="s">
        <v>362</v>
      </c>
    </row>
    <row r="52" spans="1:8">
      <c r="A52" s="80">
        <v>10</v>
      </c>
      <c r="B52" s="234">
        <v>22021028</v>
      </c>
      <c r="C52" s="235" t="s">
        <v>305</v>
      </c>
      <c r="D52" s="237">
        <v>0</v>
      </c>
      <c r="E52" s="156">
        <v>0</v>
      </c>
      <c r="F52" s="111">
        <v>0</v>
      </c>
      <c r="G52" s="111">
        <f t="shared" si="1"/>
        <v>0</v>
      </c>
      <c r="H52" s="81"/>
    </row>
    <row r="53" spans="1:8">
      <c r="A53" s="80">
        <v>11</v>
      </c>
      <c r="B53" s="234">
        <v>22020201</v>
      </c>
      <c r="C53" s="235" t="s">
        <v>296</v>
      </c>
      <c r="D53" s="237">
        <v>0</v>
      </c>
      <c r="E53" s="156">
        <v>0</v>
      </c>
      <c r="F53" s="111">
        <v>55000</v>
      </c>
      <c r="G53" s="111">
        <f t="shared" si="1"/>
        <v>55000</v>
      </c>
      <c r="H53" s="81" t="s">
        <v>362</v>
      </c>
    </row>
    <row r="54" spans="1:8">
      <c r="A54" s="80">
        <v>12</v>
      </c>
      <c r="B54" s="234">
        <v>22020711</v>
      </c>
      <c r="C54" s="235" t="s">
        <v>301</v>
      </c>
      <c r="D54" s="237">
        <v>0</v>
      </c>
      <c r="E54" s="154">
        <v>0</v>
      </c>
      <c r="F54" s="111">
        <v>0</v>
      </c>
      <c r="G54" s="111">
        <f t="shared" si="1"/>
        <v>0</v>
      </c>
      <c r="H54" s="81"/>
    </row>
    <row r="55" spans="1:8">
      <c r="A55" s="178"/>
      <c r="B55" s="162"/>
      <c r="C55" s="189" t="s">
        <v>74</v>
      </c>
      <c r="D55" s="191">
        <f>SUM(D43:D54)</f>
        <v>0</v>
      </c>
      <c r="E55" s="190">
        <v>112500</v>
      </c>
      <c r="F55" s="109">
        <f>SUM(F43:F54)</f>
        <v>3200000</v>
      </c>
      <c r="G55" s="109">
        <f>SUM(G43:G54)</f>
        <v>3200000</v>
      </c>
      <c r="H55" s="81"/>
    </row>
    <row r="68" spans="1:8">
      <c r="A68" s="410" t="s">
        <v>267</v>
      </c>
      <c r="B68" s="410"/>
      <c r="C68" s="410"/>
      <c r="D68" s="410"/>
      <c r="E68" s="410"/>
      <c r="F68" s="410"/>
      <c r="G68" s="410"/>
    </row>
    <row r="69" spans="1:8">
      <c r="A69" s="410" t="s">
        <v>365</v>
      </c>
      <c r="B69" s="410"/>
      <c r="C69" s="410"/>
      <c r="D69" s="410"/>
      <c r="E69" s="410"/>
      <c r="F69" s="410"/>
      <c r="G69" s="410"/>
    </row>
    <row r="70" spans="1:8">
      <c r="A70" s="410" t="s">
        <v>292</v>
      </c>
      <c r="B70" s="410"/>
      <c r="C70" s="410"/>
      <c r="D70" s="410"/>
      <c r="E70" s="410"/>
      <c r="F70" s="410"/>
      <c r="G70" s="410"/>
    </row>
    <row r="71" spans="1:8">
      <c r="A71" s="257"/>
      <c r="B71" s="257"/>
      <c r="C71" s="257"/>
      <c r="D71" s="257"/>
      <c r="E71" s="257"/>
      <c r="F71" s="257"/>
      <c r="G71" s="257"/>
    </row>
    <row r="72" spans="1:8">
      <c r="A72" s="143" t="s">
        <v>422</v>
      </c>
      <c r="B72" s="143"/>
      <c r="C72" s="143"/>
      <c r="D72" s="143"/>
      <c r="E72" s="143"/>
      <c r="F72" s="143"/>
      <c r="G72" s="144"/>
    </row>
    <row r="73" spans="1:8">
      <c r="A73" s="144"/>
      <c r="B73" s="257"/>
      <c r="C73" s="144"/>
      <c r="D73" s="144"/>
      <c r="E73" s="144"/>
      <c r="F73" s="144"/>
      <c r="G73" s="144"/>
    </row>
    <row r="74" spans="1:8">
      <c r="A74" s="145" t="s">
        <v>423</v>
      </c>
      <c r="B74" s="145"/>
      <c r="C74" s="145"/>
      <c r="D74" s="144"/>
      <c r="E74" s="144"/>
      <c r="F74" s="144"/>
      <c r="G74" s="144"/>
    </row>
    <row r="75" spans="1:8" ht="36.75">
      <c r="A75" s="165" t="s">
        <v>0</v>
      </c>
      <c r="B75" s="148" t="s">
        <v>57</v>
      </c>
      <c r="C75" s="148" t="s">
        <v>58</v>
      </c>
      <c r="D75" s="148" t="s">
        <v>268</v>
      </c>
      <c r="E75" s="148" t="s">
        <v>59</v>
      </c>
      <c r="F75" s="147" t="s">
        <v>60</v>
      </c>
      <c r="G75" s="147" t="s">
        <v>460</v>
      </c>
      <c r="H75" s="149" t="s">
        <v>61</v>
      </c>
    </row>
    <row r="76" spans="1:8">
      <c r="A76" s="80">
        <v>1</v>
      </c>
      <c r="B76" s="293">
        <v>22020102</v>
      </c>
      <c r="C76" s="211" t="s">
        <v>295</v>
      </c>
      <c r="D76" s="236">
        <v>1500000</v>
      </c>
      <c r="E76" s="154"/>
      <c r="F76" s="111">
        <v>1000000</v>
      </c>
      <c r="G76" s="111">
        <f>D76+F76</f>
        <v>2500000</v>
      </c>
      <c r="H76" s="81" t="s">
        <v>362</v>
      </c>
    </row>
    <row r="77" spans="1:8">
      <c r="A77" s="80">
        <v>2</v>
      </c>
      <c r="B77" s="293">
        <v>22020201</v>
      </c>
      <c r="C77" s="211" t="s">
        <v>296</v>
      </c>
      <c r="D77" s="237">
        <v>0</v>
      </c>
      <c r="E77" s="154"/>
      <c r="F77" s="111"/>
      <c r="G77" s="111">
        <f t="shared" ref="G77:G87" si="2">D77+F77</f>
        <v>0</v>
      </c>
      <c r="H77" s="81"/>
    </row>
    <row r="78" spans="1:8">
      <c r="A78" s="80">
        <v>3</v>
      </c>
      <c r="B78" s="293">
        <v>22020202</v>
      </c>
      <c r="C78" s="211" t="s">
        <v>297</v>
      </c>
      <c r="D78" s="236">
        <v>800000</v>
      </c>
      <c r="E78" s="154"/>
      <c r="F78" s="111"/>
      <c r="G78" s="111">
        <f t="shared" si="2"/>
        <v>800000</v>
      </c>
      <c r="H78" s="81"/>
    </row>
    <row r="79" spans="1:8">
      <c r="A79" s="80">
        <v>4</v>
      </c>
      <c r="B79" s="293">
        <v>22020301</v>
      </c>
      <c r="C79" s="211" t="s">
        <v>298</v>
      </c>
      <c r="D79" s="236">
        <v>1000000</v>
      </c>
      <c r="E79" s="154"/>
      <c r="F79" s="111">
        <v>300000</v>
      </c>
      <c r="G79" s="111">
        <f t="shared" si="2"/>
        <v>1300000</v>
      </c>
      <c r="H79" s="81" t="s">
        <v>362</v>
      </c>
    </row>
    <row r="80" spans="1:8">
      <c r="A80" s="80">
        <v>5</v>
      </c>
      <c r="B80" s="293">
        <v>22020402</v>
      </c>
      <c r="C80" s="211" t="s">
        <v>299</v>
      </c>
      <c r="D80" s="236">
        <v>500000</v>
      </c>
      <c r="E80" s="154"/>
      <c r="F80" s="111"/>
      <c r="G80" s="111">
        <f t="shared" si="2"/>
        <v>500000</v>
      </c>
      <c r="H80" s="81"/>
    </row>
    <row r="81" spans="1:8">
      <c r="A81" s="80">
        <v>6</v>
      </c>
      <c r="B81" s="293">
        <v>22020401</v>
      </c>
      <c r="C81" s="211" t="s">
        <v>300</v>
      </c>
      <c r="D81" s="236">
        <v>1000000</v>
      </c>
      <c r="E81" s="156"/>
      <c r="F81" s="111">
        <v>400000</v>
      </c>
      <c r="G81" s="111">
        <f t="shared" si="2"/>
        <v>1400000</v>
      </c>
      <c r="H81" s="81" t="s">
        <v>362</v>
      </c>
    </row>
    <row r="82" spans="1:8">
      <c r="A82" s="80">
        <v>7</v>
      </c>
      <c r="B82" s="293">
        <v>22020711</v>
      </c>
      <c r="C82" s="211" t="s">
        <v>301</v>
      </c>
      <c r="D82" s="237">
        <v>0</v>
      </c>
      <c r="E82" s="156"/>
      <c r="F82" s="111"/>
      <c r="G82" s="111">
        <f t="shared" si="2"/>
        <v>0</v>
      </c>
      <c r="H82" s="81"/>
    </row>
    <row r="83" spans="1:8">
      <c r="A83" s="80">
        <v>8</v>
      </c>
      <c r="B83" s="293">
        <v>22020501</v>
      </c>
      <c r="C83" s="211" t="s">
        <v>302</v>
      </c>
      <c r="D83" s="236">
        <v>2000000</v>
      </c>
      <c r="E83" s="156"/>
      <c r="F83" s="111">
        <v>1000000</v>
      </c>
      <c r="G83" s="111">
        <f t="shared" si="2"/>
        <v>3000000</v>
      </c>
      <c r="H83" s="81" t="s">
        <v>362</v>
      </c>
    </row>
    <row r="84" spans="1:8">
      <c r="A84" s="80">
        <v>9</v>
      </c>
      <c r="B84" s="293">
        <v>22021001</v>
      </c>
      <c r="C84" s="211" t="s">
        <v>303</v>
      </c>
      <c r="D84" s="237">
        <v>0</v>
      </c>
      <c r="E84" s="156"/>
      <c r="F84" s="111"/>
      <c r="G84" s="111">
        <f t="shared" si="2"/>
        <v>0</v>
      </c>
      <c r="H84" s="81"/>
    </row>
    <row r="85" spans="1:8">
      <c r="A85" s="80">
        <v>10</v>
      </c>
      <c r="B85" s="293">
        <v>22021007</v>
      </c>
      <c r="C85" s="211" t="s">
        <v>304</v>
      </c>
      <c r="D85" s="236">
        <v>500000</v>
      </c>
      <c r="E85" s="156"/>
      <c r="F85" s="111">
        <v>0</v>
      </c>
      <c r="G85" s="111">
        <f t="shared" si="2"/>
        <v>500000</v>
      </c>
      <c r="H85" s="81"/>
    </row>
    <row r="86" spans="1:8">
      <c r="A86" s="80">
        <v>11</v>
      </c>
      <c r="B86" s="293">
        <v>22021028</v>
      </c>
      <c r="C86" s="211" t="s">
        <v>305</v>
      </c>
      <c r="D86" s="237">
        <v>0</v>
      </c>
      <c r="E86" s="156"/>
      <c r="F86" s="111"/>
      <c r="G86" s="111">
        <f t="shared" si="2"/>
        <v>0</v>
      </c>
      <c r="H86" s="81"/>
    </row>
    <row r="87" spans="1:8">
      <c r="A87" s="80">
        <v>12</v>
      </c>
      <c r="B87" s="293">
        <v>22020305</v>
      </c>
      <c r="C87" s="211" t="s">
        <v>306</v>
      </c>
      <c r="D87" s="237">
        <v>0</v>
      </c>
      <c r="E87" s="154"/>
      <c r="F87" s="111">
        <v>0</v>
      </c>
      <c r="G87" s="111">
        <f t="shared" si="2"/>
        <v>0</v>
      </c>
      <c r="H87" s="81"/>
    </row>
    <row r="88" spans="1:8">
      <c r="A88" s="178"/>
      <c r="B88" s="162"/>
      <c r="C88" s="189" t="s">
        <v>74</v>
      </c>
      <c r="D88" s="294">
        <f>SUM(D76:D87)</f>
        <v>7300000</v>
      </c>
      <c r="E88" s="190">
        <f>SUM(E76:E87)</f>
        <v>0</v>
      </c>
      <c r="F88" s="109">
        <f>SUM(F76:F87)</f>
        <v>2700000</v>
      </c>
      <c r="G88" s="109">
        <f>SUM(G76:G87)</f>
        <v>10000000</v>
      </c>
      <c r="H88" s="81"/>
    </row>
    <row r="101" spans="1:8">
      <c r="A101" s="410" t="s">
        <v>267</v>
      </c>
      <c r="B101" s="410"/>
      <c r="C101" s="410"/>
      <c r="D101" s="410"/>
      <c r="E101" s="410"/>
      <c r="F101" s="410"/>
      <c r="G101" s="410"/>
    </row>
    <row r="102" spans="1:8">
      <c r="A102" s="410" t="s">
        <v>365</v>
      </c>
      <c r="B102" s="410"/>
      <c r="C102" s="410"/>
      <c r="D102" s="410"/>
      <c r="E102" s="410"/>
      <c r="F102" s="410"/>
      <c r="G102" s="410"/>
    </row>
    <row r="103" spans="1:8">
      <c r="A103" s="410" t="s">
        <v>292</v>
      </c>
      <c r="B103" s="410"/>
      <c r="C103" s="410"/>
      <c r="D103" s="410"/>
      <c r="E103" s="410"/>
      <c r="F103" s="410"/>
      <c r="G103" s="410"/>
    </row>
    <row r="104" spans="1:8">
      <c r="A104" s="299"/>
      <c r="B104" s="299"/>
      <c r="C104" s="299"/>
      <c r="D104" s="299"/>
      <c r="E104" s="299"/>
      <c r="F104" s="299"/>
      <c r="G104" s="299"/>
    </row>
    <row r="105" spans="1:8">
      <c r="A105" s="143" t="s">
        <v>455</v>
      </c>
      <c r="B105" s="143"/>
      <c r="C105" s="143"/>
      <c r="D105" s="143"/>
      <c r="E105" s="143"/>
      <c r="F105" s="143"/>
      <c r="G105" s="144"/>
    </row>
    <row r="106" spans="1:8">
      <c r="A106" s="144"/>
      <c r="B106" s="299"/>
      <c r="C106" s="144"/>
      <c r="D106" s="144"/>
      <c r="E106" s="144"/>
      <c r="F106" s="144"/>
      <c r="G106" s="144"/>
    </row>
    <row r="107" spans="1:8">
      <c r="A107" s="145" t="s">
        <v>454</v>
      </c>
      <c r="B107" s="145"/>
      <c r="C107" s="145"/>
      <c r="D107" s="144"/>
      <c r="E107" s="144"/>
      <c r="F107" s="144"/>
      <c r="G107" s="144"/>
    </row>
    <row r="108" spans="1:8" ht="36.75">
      <c r="A108" s="165" t="s">
        <v>0</v>
      </c>
      <c r="B108" s="148" t="s">
        <v>57</v>
      </c>
      <c r="C108" s="148" t="s">
        <v>58</v>
      </c>
      <c r="D108" s="148" t="s">
        <v>268</v>
      </c>
      <c r="E108" s="148" t="s">
        <v>59</v>
      </c>
      <c r="F108" s="147" t="s">
        <v>60</v>
      </c>
      <c r="G108" s="147" t="s">
        <v>460</v>
      </c>
      <c r="H108" s="149" t="s">
        <v>61</v>
      </c>
    </row>
    <row r="109" spans="1:8">
      <c r="A109" s="80">
        <v>1</v>
      </c>
      <c r="B109" s="234">
        <v>22020102</v>
      </c>
      <c r="C109" s="235" t="s">
        <v>295</v>
      </c>
      <c r="D109" s="236">
        <v>1000000</v>
      </c>
      <c r="E109" s="154">
        <v>0</v>
      </c>
      <c r="F109" s="111">
        <v>250000</v>
      </c>
      <c r="G109" s="111">
        <f>D109+F109</f>
        <v>1250000</v>
      </c>
      <c r="H109" s="81" t="s">
        <v>362</v>
      </c>
    </row>
    <row r="110" spans="1:8">
      <c r="A110" s="80">
        <v>2</v>
      </c>
      <c r="B110" s="234">
        <v>22020201</v>
      </c>
      <c r="C110" s="235" t="s">
        <v>296</v>
      </c>
      <c r="D110" s="237">
        <v>0</v>
      </c>
      <c r="E110" s="154">
        <v>0</v>
      </c>
      <c r="F110" s="111">
        <v>0</v>
      </c>
      <c r="G110" s="111">
        <f t="shared" ref="G110:G123" si="3">D110+F110</f>
        <v>0</v>
      </c>
      <c r="H110" s="81"/>
    </row>
    <row r="111" spans="1:8">
      <c r="A111" s="80">
        <v>3</v>
      </c>
      <c r="B111" s="234">
        <v>22020202</v>
      </c>
      <c r="C111" s="235" t="s">
        <v>297</v>
      </c>
      <c r="D111" s="236">
        <v>50000</v>
      </c>
      <c r="E111" s="154">
        <v>0</v>
      </c>
      <c r="F111" s="111">
        <v>0</v>
      </c>
      <c r="G111" s="111">
        <f t="shared" si="3"/>
        <v>50000</v>
      </c>
      <c r="H111" s="81"/>
    </row>
    <row r="112" spans="1:8">
      <c r="A112" s="80">
        <v>4</v>
      </c>
      <c r="B112" s="234">
        <v>22020301</v>
      </c>
      <c r="C112" s="235" t="s">
        <v>298</v>
      </c>
      <c r="D112" s="236">
        <v>100000</v>
      </c>
      <c r="E112" s="154">
        <v>0</v>
      </c>
      <c r="F112" s="111">
        <v>100000</v>
      </c>
      <c r="G112" s="111">
        <f t="shared" si="3"/>
        <v>200000</v>
      </c>
      <c r="H112" s="81" t="s">
        <v>362</v>
      </c>
    </row>
    <row r="113" spans="1:8">
      <c r="A113" s="80">
        <v>5</v>
      </c>
      <c r="B113" s="234">
        <v>22020305</v>
      </c>
      <c r="C113" s="235" t="s">
        <v>306</v>
      </c>
      <c r="D113" s="237">
        <v>0</v>
      </c>
      <c r="E113" s="154">
        <v>0</v>
      </c>
      <c r="F113" s="111">
        <v>0</v>
      </c>
      <c r="G113" s="111">
        <f t="shared" si="3"/>
        <v>0</v>
      </c>
      <c r="H113" s="81"/>
    </row>
    <row r="114" spans="1:8">
      <c r="A114" s="80">
        <v>6</v>
      </c>
      <c r="B114" s="234">
        <v>22020402</v>
      </c>
      <c r="C114" s="235" t="s">
        <v>299</v>
      </c>
      <c r="D114" s="236">
        <v>100000</v>
      </c>
      <c r="E114" s="154">
        <v>0</v>
      </c>
      <c r="F114" s="111">
        <v>100000</v>
      </c>
      <c r="G114" s="111">
        <f t="shared" si="3"/>
        <v>200000</v>
      </c>
      <c r="H114" s="81" t="s">
        <v>362</v>
      </c>
    </row>
    <row r="115" spans="1:8">
      <c r="A115" s="80">
        <v>7</v>
      </c>
      <c r="B115" s="234">
        <v>22020401</v>
      </c>
      <c r="C115" s="235" t="s">
        <v>300</v>
      </c>
      <c r="D115" s="236">
        <v>600000</v>
      </c>
      <c r="E115" s="154">
        <v>1980000</v>
      </c>
      <c r="F115" s="111">
        <v>1980000</v>
      </c>
      <c r="G115" s="111">
        <f>D115+F115</f>
        <v>2580000</v>
      </c>
      <c r="H115" s="81" t="s">
        <v>362</v>
      </c>
    </row>
    <row r="116" spans="1:8">
      <c r="A116" s="80">
        <v>8</v>
      </c>
      <c r="B116" s="234">
        <v>22020501</v>
      </c>
      <c r="C116" s="235" t="s">
        <v>302</v>
      </c>
      <c r="D116" s="237">
        <v>0</v>
      </c>
      <c r="E116" s="154">
        <v>0</v>
      </c>
      <c r="F116" s="111">
        <v>0</v>
      </c>
      <c r="G116" s="111">
        <f t="shared" si="3"/>
        <v>0</v>
      </c>
      <c r="H116" s="81"/>
    </row>
    <row r="117" spans="1:8">
      <c r="A117" s="80">
        <v>9</v>
      </c>
      <c r="B117" s="234">
        <v>22020711</v>
      </c>
      <c r="C117" s="235" t="s">
        <v>301</v>
      </c>
      <c r="D117" s="237">
        <v>0</v>
      </c>
      <c r="E117" s="154">
        <v>0</v>
      </c>
      <c r="F117" s="111">
        <v>0</v>
      </c>
      <c r="G117" s="111">
        <f t="shared" si="3"/>
        <v>0</v>
      </c>
      <c r="H117" s="81"/>
    </row>
    <row r="118" spans="1:8">
      <c r="A118" s="80">
        <v>10</v>
      </c>
      <c r="B118" s="234">
        <v>22021001</v>
      </c>
      <c r="C118" s="235" t="s">
        <v>303</v>
      </c>
      <c r="D118" s="236">
        <v>200000</v>
      </c>
      <c r="E118" s="154">
        <v>0</v>
      </c>
      <c r="F118" s="111">
        <v>0</v>
      </c>
      <c r="G118" s="111">
        <f t="shared" si="3"/>
        <v>200000</v>
      </c>
      <c r="H118" s="81"/>
    </row>
    <row r="119" spans="1:8">
      <c r="A119" s="80">
        <v>11</v>
      </c>
      <c r="B119" s="234">
        <v>22021007</v>
      </c>
      <c r="C119" s="235" t="s">
        <v>304</v>
      </c>
      <c r="D119" s="237">
        <v>0</v>
      </c>
      <c r="E119" s="154">
        <v>0</v>
      </c>
      <c r="F119" s="111">
        <v>0</v>
      </c>
      <c r="G119" s="111">
        <f t="shared" si="3"/>
        <v>0</v>
      </c>
      <c r="H119" s="81"/>
    </row>
    <row r="120" spans="1:8">
      <c r="A120" s="80">
        <v>12</v>
      </c>
      <c r="B120" s="234">
        <v>22021028</v>
      </c>
      <c r="C120" s="235" t="s">
        <v>305</v>
      </c>
      <c r="D120" s="237">
        <v>0</v>
      </c>
      <c r="E120" s="154">
        <v>0</v>
      </c>
      <c r="F120" s="111">
        <v>0</v>
      </c>
      <c r="G120" s="111">
        <f t="shared" si="3"/>
        <v>0</v>
      </c>
      <c r="H120" s="81"/>
    </row>
    <row r="121" spans="1:8">
      <c r="A121" s="80">
        <v>13</v>
      </c>
      <c r="B121" s="234">
        <v>22020203</v>
      </c>
      <c r="C121" s="235" t="s">
        <v>456</v>
      </c>
      <c r="D121" s="236">
        <v>50000</v>
      </c>
      <c r="E121" s="154">
        <v>0</v>
      </c>
      <c r="F121" s="111">
        <v>70000</v>
      </c>
      <c r="G121" s="111">
        <f t="shared" si="3"/>
        <v>120000</v>
      </c>
      <c r="H121" s="81" t="s">
        <v>362</v>
      </c>
    </row>
    <row r="122" spans="1:8">
      <c r="A122" s="80">
        <v>14</v>
      </c>
      <c r="B122" s="234">
        <v>22020205</v>
      </c>
      <c r="C122" s="235" t="s">
        <v>457</v>
      </c>
      <c r="D122" s="236">
        <v>50000</v>
      </c>
      <c r="E122" s="154">
        <v>0</v>
      </c>
      <c r="F122" s="111">
        <v>0</v>
      </c>
      <c r="G122" s="111">
        <f t="shared" si="3"/>
        <v>50000</v>
      </c>
      <c r="H122" s="81"/>
    </row>
    <row r="123" spans="1:8">
      <c r="A123" s="80">
        <v>15</v>
      </c>
      <c r="B123" s="234">
        <v>22020303</v>
      </c>
      <c r="C123" s="235" t="s">
        <v>458</v>
      </c>
      <c r="D123" s="236">
        <v>50000</v>
      </c>
      <c r="E123" s="154">
        <v>0</v>
      </c>
      <c r="F123" s="111">
        <v>0</v>
      </c>
      <c r="G123" s="111">
        <f t="shared" si="3"/>
        <v>50000</v>
      </c>
      <c r="H123" s="81"/>
    </row>
    <row r="124" spans="1:8">
      <c r="A124" s="178"/>
      <c r="B124" s="162"/>
      <c r="C124" s="189" t="s">
        <v>74</v>
      </c>
      <c r="D124" s="294">
        <f>SUM(D109:D123)</f>
        <v>2200000</v>
      </c>
      <c r="E124" s="300">
        <f t="shared" ref="E124:G124" si="4">SUM(E109:E123)</f>
        <v>1980000</v>
      </c>
      <c r="F124" s="294">
        <f t="shared" si="4"/>
        <v>2500000</v>
      </c>
      <c r="G124" s="294">
        <f t="shared" si="4"/>
        <v>4700000</v>
      </c>
      <c r="H124" s="81"/>
    </row>
    <row r="138" spans="1:7">
      <c r="A138" s="410" t="s">
        <v>267</v>
      </c>
      <c r="B138" s="410"/>
      <c r="C138" s="410"/>
      <c r="D138" s="410"/>
      <c r="E138" s="410"/>
      <c r="F138" s="410"/>
      <c r="G138" s="410"/>
    </row>
    <row r="139" spans="1:7">
      <c r="A139" s="410" t="s">
        <v>365</v>
      </c>
      <c r="B139" s="410"/>
      <c r="C139" s="410"/>
      <c r="D139" s="410"/>
      <c r="E139" s="410"/>
      <c r="F139" s="410"/>
      <c r="G139" s="410"/>
    </row>
    <row r="140" spans="1:7">
      <c r="A140" s="410" t="s">
        <v>292</v>
      </c>
      <c r="B140" s="410"/>
      <c r="C140" s="410"/>
      <c r="D140" s="410"/>
      <c r="E140" s="410"/>
      <c r="F140" s="410"/>
      <c r="G140" s="410"/>
    </row>
    <row r="141" spans="1:7">
      <c r="A141" s="257"/>
      <c r="B141" s="257"/>
      <c r="C141" s="257"/>
      <c r="D141" s="257"/>
      <c r="E141" s="257"/>
      <c r="F141" s="257"/>
      <c r="G141" s="257"/>
    </row>
    <row r="142" spans="1:7">
      <c r="A142" s="143" t="s">
        <v>429</v>
      </c>
      <c r="B142" s="143"/>
      <c r="C142" s="143"/>
      <c r="D142" s="143"/>
      <c r="E142" s="143"/>
      <c r="F142" s="143"/>
      <c r="G142" s="144"/>
    </row>
    <row r="143" spans="1:7">
      <c r="A143" s="144"/>
      <c r="B143" s="257"/>
      <c r="C143" s="144"/>
      <c r="D143" s="144"/>
      <c r="E143" s="144"/>
      <c r="F143" s="144"/>
      <c r="G143" s="144"/>
    </row>
    <row r="144" spans="1:7">
      <c r="A144" s="145" t="s">
        <v>428</v>
      </c>
      <c r="B144" s="145"/>
      <c r="C144" s="145"/>
      <c r="D144" s="144"/>
      <c r="E144" s="144"/>
      <c r="F144" s="144"/>
      <c r="G144" s="144"/>
    </row>
    <row r="145" spans="1:8" ht="36.75">
      <c r="A145" s="165" t="s">
        <v>0</v>
      </c>
      <c r="B145" s="148" t="s">
        <v>57</v>
      </c>
      <c r="C145" s="148" t="s">
        <v>58</v>
      </c>
      <c r="D145" s="148" t="s">
        <v>268</v>
      </c>
      <c r="E145" s="148" t="s">
        <v>59</v>
      </c>
      <c r="F145" s="147" t="s">
        <v>60</v>
      </c>
      <c r="G145" s="147" t="s">
        <v>460</v>
      </c>
      <c r="H145" s="149" t="s">
        <v>61</v>
      </c>
    </row>
    <row r="146" spans="1:8">
      <c r="A146" s="80">
        <v>1</v>
      </c>
      <c r="B146" s="234">
        <v>22020101</v>
      </c>
      <c r="C146" s="235" t="s">
        <v>430</v>
      </c>
      <c r="D146" s="236">
        <v>1340000</v>
      </c>
      <c r="E146" s="154">
        <v>0</v>
      </c>
      <c r="F146" s="154">
        <v>1000000</v>
      </c>
      <c r="G146" s="111">
        <f>D146+F146</f>
        <v>2340000</v>
      </c>
      <c r="H146" s="81" t="s">
        <v>362</v>
      </c>
    </row>
    <row r="147" spans="1:8">
      <c r="A147" s="80">
        <v>2</v>
      </c>
      <c r="B147" s="234">
        <v>22020404</v>
      </c>
      <c r="C147" s="235" t="s">
        <v>431</v>
      </c>
      <c r="D147" s="236">
        <v>1200000</v>
      </c>
      <c r="E147" s="154">
        <v>0</v>
      </c>
      <c r="F147" s="154">
        <v>0</v>
      </c>
      <c r="G147" s="111">
        <f t="shared" ref="G147:G158" si="5">D147+F147</f>
        <v>1200000</v>
      </c>
      <c r="H147" s="81"/>
    </row>
    <row r="148" spans="1:8">
      <c r="A148" s="80">
        <v>3</v>
      </c>
      <c r="B148" s="234">
        <v>22020503</v>
      </c>
      <c r="C148" s="235" t="s">
        <v>432</v>
      </c>
      <c r="D148" s="237">
        <v>0</v>
      </c>
      <c r="E148" s="154">
        <v>0</v>
      </c>
      <c r="F148" s="152">
        <v>0</v>
      </c>
      <c r="G148" s="111">
        <f t="shared" si="5"/>
        <v>0</v>
      </c>
      <c r="H148" s="81"/>
    </row>
    <row r="149" spans="1:8">
      <c r="A149" s="80">
        <v>4</v>
      </c>
      <c r="B149" s="234">
        <v>22020801</v>
      </c>
      <c r="C149" s="235" t="s">
        <v>433</v>
      </c>
      <c r="D149" s="236">
        <v>1686090</v>
      </c>
      <c r="E149" s="154">
        <v>0</v>
      </c>
      <c r="F149" s="152">
        <v>200000</v>
      </c>
      <c r="G149" s="111">
        <f t="shared" si="5"/>
        <v>1886090</v>
      </c>
      <c r="H149" s="81" t="s">
        <v>362</v>
      </c>
    </row>
    <row r="150" spans="1:8">
      <c r="A150" s="80">
        <v>5</v>
      </c>
      <c r="B150" s="234">
        <v>22020711</v>
      </c>
      <c r="C150" s="235" t="s">
        <v>301</v>
      </c>
      <c r="D150" s="236">
        <v>1010000</v>
      </c>
      <c r="E150" s="154">
        <v>0</v>
      </c>
      <c r="F150" s="152">
        <v>0</v>
      </c>
      <c r="G150" s="111">
        <f t="shared" si="5"/>
        <v>1010000</v>
      </c>
      <c r="H150" s="80"/>
    </row>
    <row r="151" spans="1:8">
      <c r="A151" s="80">
        <v>6</v>
      </c>
      <c r="B151" s="234">
        <v>22020204</v>
      </c>
      <c r="C151" s="235" t="s">
        <v>434</v>
      </c>
      <c r="D151" s="237">
        <v>0</v>
      </c>
      <c r="E151" s="154">
        <v>0</v>
      </c>
      <c r="F151" s="152">
        <v>0</v>
      </c>
      <c r="G151" s="111">
        <f t="shared" si="5"/>
        <v>0</v>
      </c>
      <c r="H151" s="81"/>
    </row>
    <row r="152" spans="1:8">
      <c r="A152" s="80">
        <v>7</v>
      </c>
      <c r="B152" s="234">
        <v>22020301</v>
      </c>
      <c r="C152" s="235" t="s">
        <v>298</v>
      </c>
      <c r="D152" s="236">
        <v>1500000</v>
      </c>
      <c r="E152" s="154">
        <v>0</v>
      </c>
      <c r="F152" s="152">
        <v>300000</v>
      </c>
      <c r="G152" s="111">
        <f t="shared" si="5"/>
        <v>1800000</v>
      </c>
      <c r="H152" s="81" t="s">
        <v>362</v>
      </c>
    </row>
    <row r="153" spans="1:8">
      <c r="A153" s="80">
        <v>8</v>
      </c>
      <c r="B153" s="234">
        <v>22020605</v>
      </c>
      <c r="C153" s="235" t="s">
        <v>435</v>
      </c>
      <c r="D153" s="236">
        <v>360000</v>
      </c>
      <c r="E153" s="154">
        <v>0</v>
      </c>
      <c r="F153" s="152">
        <v>0</v>
      </c>
      <c r="G153" s="111">
        <f t="shared" si="5"/>
        <v>360000</v>
      </c>
      <c r="H153" s="81"/>
    </row>
    <row r="154" spans="1:8">
      <c r="A154" s="80">
        <v>9</v>
      </c>
      <c r="B154" s="234">
        <v>22021002</v>
      </c>
      <c r="C154" s="235" t="s">
        <v>436</v>
      </c>
      <c r="D154" s="236">
        <v>1151000</v>
      </c>
      <c r="E154" s="154">
        <v>0</v>
      </c>
      <c r="F154" s="152">
        <v>0</v>
      </c>
      <c r="G154" s="111">
        <f t="shared" si="5"/>
        <v>1151000</v>
      </c>
      <c r="H154" s="81"/>
    </row>
    <row r="155" spans="1:8">
      <c r="A155" s="80">
        <v>10</v>
      </c>
      <c r="B155" s="234">
        <v>22021001</v>
      </c>
      <c r="C155" s="235" t="s">
        <v>303</v>
      </c>
      <c r="D155" s="237">
        <v>0</v>
      </c>
      <c r="E155" s="154">
        <v>0</v>
      </c>
      <c r="F155" s="152">
        <v>0</v>
      </c>
      <c r="G155" s="111">
        <f t="shared" si="5"/>
        <v>0</v>
      </c>
      <c r="H155" s="81"/>
    </row>
    <row r="156" spans="1:8">
      <c r="A156" s="80">
        <v>11</v>
      </c>
      <c r="B156" s="234">
        <v>22020403</v>
      </c>
      <c r="C156" s="235" t="s">
        <v>437</v>
      </c>
      <c r="D156" s="236">
        <v>549750</v>
      </c>
      <c r="E156" s="154">
        <v>0</v>
      </c>
      <c r="F156" s="152">
        <v>0</v>
      </c>
      <c r="G156" s="111">
        <f t="shared" si="5"/>
        <v>549750</v>
      </c>
      <c r="H156" s="81"/>
    </row>
    <row r="157" spans="1:8">
      <c r="A157" s="80">
        <v>12</v>
      </c>
      <c r="B157" s="234">
        <v>22020405</v>
      </c>
      <c r="C157" s="235" t="s">
        <v>438</v>
      </c>
      <c r="D157" s="236">
        <v>4003160</v>
      </c>
      <c r="E157" s="154">
        <v>0</v>
      </c>
      <c r="F157" s="152">
        <v>1500000</v>
      </c>
      <c r="G157" s="111">
        <f t="shared" si="5"/>
        <v>5503160</v>
      </c>
      <c r="H157" s="81" t="s">
        <v>362</v>
      </c>
    </row>
    <row r="158" spans="1:8">
      <c r="A158" s="260">
        <v>13</v>
      </c>
      <c r="B158" s="234">
        <v>22020306</v>
      </c>
      <c r="C158" s="235" t="s">
        <v>439</v>
      </c>
      <c r="D158" s="236">
        <v>300000</v>
      </c>
      <c r="E158" s="154">
        <v>0</v>
      </c>
      <c r="F158" s="152">
        <v>0</v>
      </c>
      <c r="G158" s="111">
        <f t="shared" si="5"/>
        <v>300000</v>
      </c>
      <c r="H158" s="81"/>
    </row>
    <row r="159" spans="1:8">
      <c r="A159" s="178"/>
      <c r="B159" s="162"/>
      <c r="C159" s="189" t="s">
        <v>74</v>
      </c>
      <c r="D159" s="191">
        <f>SUM(D146:D158)</f>
        <v>13100000</v>
      </c>
      <c r="E159" s="296">
        <v>11858100</v>
      </c>
      <c r="F159" s="109">
        <f>SUM(F146:F158)</f>
        <v>3000000</v>
      </c>
      <c r="G159" s="109">
        <f>SUM(G146:G158)</f>
        <v>16100000</v>
      </c>
      <c r="H159" s="81"/>
    </row>
    <row r="171" spans="1:7">
      <c r="A171" s="410" t="s">
        <v>267</v>
      </c>
      <c r="B171" s="410"/>
      <c r="C171" s="410"/>
      <c r="D171" s="410"/>
      <c r="E171" s="410"/>
      <c r="F171" s="410"/>
      <c r="G171" s="410"/>
    </row>
    <row r="172" spans="1:7">
      <c r="A172" s="410" t="s">
        <v>365</v>
      </c>
      <c r="B172" s="410"/>
      <c r="C172" s="410"/>
      <c r="D172" s="410"/>
      <c r="E172" s="410"/>
      <c r="F172" s="410"/>
      <c r="G172" s="410"/>
    </row>
    <row r="173" spans="1:7">
      <c r="A173" s="410" t="s">
        <v>292</v>
      </c>
      <c r="B173" s="410"/>
      <c r="C173" s="410"/>
      <c r="D173" s="410"/>
      <c r="E173" s="410"/>
      <c r="F173" s="410"/>
      <c r="G173" s="410"/>
    </row>
    <row r="174" spans="1:7">
      <c r="A174" s="232"/>
      <c r="B174" s="232"/>
      <c r="C174" s="232"/>
      <c r="D174" s="232"/>
      <c r="E174" s="232"/>
      <c r="F174" s="232"/>
      <c r="G174" s="232"/>
    </row>
    <row r="175" spans="1:7">
      <c r="A175" s="143" t="s">
        <v>293</v>
      </c>
      <c r="B175" s="143"/>
      <c r="C175" s="143"/>
      <c r="D175" s="143"/>
      <c r="E175" s="143"/>
      <c r="F175" s="143"/>
      <c r="G175" s="144"/>
    </row>
    <row r="176" spans="1:7">
      <c r="A176" s="144"/>
      <c r="B176" s="232"/>
      <c r="C176" s="144"/>
      <c r="D176" s="144"/>
      <c r="E176" s="144"/>
      <c r="F176" s="144"/>
      <c r="G176" s="144"/>
    </row>
    <row r="177" spans="1:8">
      <c r="A177" s="145" t="s">
        <v>294</v>
      </c>
      <c r="B177" s="145"/>
      <c r="C177" s="145"/>
      <c r="D177" s="144"/>
      <c r="E177" s="144"/>
      <c r="F177" s="144"/>
      <c r="G177" s="144"/>
    </row>
    <row r="178" spans="1:8" ht="36.75">
      <c r="A178" s="165" t="s">
        <v>0</v>
      </c>
      <c r="B178" s="148" t="s">
        <v>57</v>
      </c>
      <c r="C178" s="148" t="s">
        <v>58</v>
      </c>
      <c r="D178" s="148" t="s">
        <v>268</v>
      </c>
      <c r="E178" s="148" t="s">
        <v>59</v>
      </c>
      <c r="F178" s="147" t="s">
        <v>60</v>
      </c>
      <c r="G178" s="147" t="s">
        <v>460</v>
      </c>
      <c r="H178" s="149" t="s">
        <v>61</v>
      </c>
    </row>
    <row r="179" spans="1:8">
      <c r="A179" s="80">
        <v>1</v>
      </c>
      <c r="B179" s="234">
        <v>22020102</v>
      </c>
      <c r="C179" s="235" t="s">
        <v>295</v>
      </c>
      <c r="D179" s="236">
        <v>2500000</v>
      </c>
      <c r="E179" s="154"/>
      <c r="F179" s="154">
        <v>1500000</v>
      </c>
      <c r="G179" s="111">
        <f>D179+F179</f>
        <v>4000000</v>
      </c>
      <c r="H179" s="81" t="s">
        <v>362</v>
      </c>
    </row>
    <row r="180" spans="1:8">
      <c r="A180" s="80">
        <v>2</v>
      </c>
      <c r="B180" s="234">
        <v>22020201</v>
      </c>
      <c r="C180" s="235" t="s">
        <v>296</v>
      </c>
      <c r="D180" s="237">
        <v>0</v>
      </c>
      <c r="E180" s="154"/>
      <c r="F180" s="154"/>
      <c r="G180" s="111">
        <f t="shared" ref="G180:G190" si="6">D180+F180</f>
        <v>0</v>
      </c>
      <c r="H180" s="81"/>
    </row>
    <row r="181" spans="1:8">
      <c r="A181" s="80">
        <v>3</v>
      </c>
      <c r="B181" s="234">
        <v>22020202</v>
      </c>
      <c r="C181" s="235" t="s">
        <v>297</v>
      </c>
      <c r="D181" s="236">
        <v>30000</v>
      </c>
      <c r="E181" s="154"/>
      <c r="F181" s="152"/>
      <c r="G181" s="111">
        <f t="shared" si="6"/>
        <v>30000</v>
      </c>
      <c r="H181" s="81"/>
    </row>
    <row r="182" spans="1:8">
      <c r="A182" s="80">
        <v>4</v>
      </c>
      <c r="B182" s="234">
        <v>22020301</v>
      </c>
      <c r="C182" s="235" t="s">
        <v>298</v>
      </c>
      <c r="D182" s="236">
        <v>800000</v>
      </c>
      <c r="E182" s="154"/>
      <c r="F182" s="152"/>
      <c r="G182" s="111">
        <f t="shared" si="6"/>
        <v>800000</v>
      </c>
      <c r="H182" s="81"/>
    </row>
    <row r="183" spans="1:8">
      <c r="A183" s="80">
        <v>5</v>
      </c>
      <c r="B183" s="234">
        <v>22020402</v>
      </c>
      <c r="C183" s="235" t="s">
        <v>299</v>
      </c>
      <c r="D183" s="236">
        <v>220000</v>
      </c>
      <c r="E183" s="154"/>
      <c r="F183" s="152"/>
      <c r="G183" s="111">
        <f t="shared" si="6"/>
        <v>220000</v>
      </c>
      <c r="H183" s="80"/>
    </row>
    <row r="184" spans="1:8">
      <c r="A184" s="80">
        <v>6</v>
      </c>
      <c r="B184" s="234">
        <v>22020401</v>
      </c>
      <c r="C184" s="235" t="s">
        <v>300</v>
      </c>
      <c r="D184" s="236">
        <v>700000</v>
      </c>
      <c r="E184" s="156"/>
      <c r="F184" s="152">
        <v>500000</v>
      </c>
      <c r="G184" s="111">
        <f t="shared" si="6"/>
        <v>1200000</v>
      </c>
      <c r="H184" s="81" t="s">
        <v>362</v>
      </c>
    </row>
    <row r="185" spans="1:8">
      <c r="A185" s="80">
        <v>7</v>
      </c>
      <c r="B185" s="234">
        <v>22020711</v>
      </c>
      <c r="C185" s="235" t="s">
        <v>301</v>
      </c>
      <c r="D185" s="237">
        <v>0</v>
      </c>
      <c r="E185" s="156"/>
      <c r="F185" s="152"/>
      <c r="G185" s="111">
        <f t="shared" si="6"/>
        <v>0</v>
      </c>
      <c r="H185" s="81"/>
    </row>
    <row r="186" spans="1:8">
      <c r="A186" s="80">
        <v>8</v>
      </c>
      <c r="B186" s="234">
        <v>22020501</v>
      </c>
      <c r="C186" s="235" t="s">
        <v>302</v>
      </c>
      <c r="D186" s="236">
        <v>1900000</v>
      </c>
      <c r="E186" s="156"/>
      <c r="F186" s="152">
        <v>700000</v>
      </c>
      <c r="G186" s="111">
        <f t="shared" si="6"/>
        <v>2600000</v>
      </c>
      <c r="H186" s="81" t="s">
        <v>362</v>
      </c>
    </row>
    <row r="187" spans="1:8">
      <c r="A187" s="80">
        <v>9</v>
      </c>
      <c r="B187" s="234">
        <v>22021001</v>
      </c>
      <c r="C187" s="235" t="s">
        <v>303</v>
      </c>
      <c r="D187" s="237">
        <v>0</v>
      </c>
      <c r="E187" s="156"/>
      <c r="F187" s="152"/>
      <c r="G187" s="111">
        <f t="shared" si="6"/>
        <v>0</v>
      </c>
      <c r="H187" s="81"/>
    </row>
    <row r="188" spans="1:8">
      <c r="A188" s="80">
        <v>10</v>
      </c>
      <c r="B188" s="234">
        <v>22021007</v>
      </c>
      <c r="C188" s="235" t="s">
        <v>304</v>
      </c>
      <c r="D188" s="236">
        <v>100000</v>
      </c>
      <c r="E188" s="156"/>
      <c r="F188" s="152"/>
      <c r="G188" s="111">
        <f t="shared" si="6"/>
        <v>100000</v>
      </c>
      <c r="H188" s="81"/>
    </row>
    <row r="189" spans="1:8">
      <c r="A189" s="80">
        <v>11</v>
      </c>
      <c r="B189" s="234">
        <v>22021028</v>
      </c>
      <c r="C189" s="235" t="s">
        <v>305</v>
      </c>
      <c r="D189" s="236">
        <v>50000</v>
      </c>
      <c r="E189" s="156"/>
      <c r="F189" s="152"/>
      <c r="G189" s="111">
        <f t="shared" si="6"/>
        <v>50000</v>
      </c>
      <c r="H189" s="81"/>
    </row>
    <row r="190" spans="1:8">
      <c r="A190" s="80">
        <v>12</v>
      </c>
      <c r="B190" s="234">
        <v>22020305</v>
      </c>
      <c r="C190" s="235" t="s">
        <v>306</v>
      </c>
      <c r="D190" s="236">
        <v>700000</v>
      </c>
      <c r="E190" s="154"/>
      <c r="F190" s="152">
        <v>300000</v>
      </c>
      <c r="G190" s="111">
        <f t="shared" si="6"/>
        <v>1000000</v>
      </c>
      <c r="H190" s="81" t="s">
        <v>362</v>
      </c>
    </row>
    <row r="191" spans="1:8">
      <c r="A191" s="178"/>
      <c r="B191" s="162"/>
      <c r="C191" s="189" t="s">
        <v>74</v>
      </c>
      <c r="D191" s="191">
        <f>SUM(D179:D190)</f>
        <v>7000000</v>
      </c>
      <c r="E191" s="190">
        <f>SUM(E179:E190)</f>
        <v>0</v>
      </c>
      <c r="F191" s="109">
        <f>SUM(F179:F190)</f>
        <v>3000000</v>
      </c>
      <c r="G191" s="109">
        <f>SUM(G179:G190)</f>
        <v>10000000</v>
      </c>
      <c r="H191" s="81"/>
    </row>
    <row r="204" spans="1:7">
      <c r="A204" s="410" t="s">
        <v>267</v>
      </c>
      <c r="B204" s="410"/>
      <c r="C204" s="410"/>
      <c r="D204" s="410"/>
      <c r="E204" s="410"/>
      <c r="F204" s="410"/>
      <c r="G204" s="410"/>
    </row>
    <row r="205" spans="1:7">
      <c r="A205" s="410" t="s">
        <v>365</v>
      </c>
      <c r="B205" s="410"/>
      <c r="C205" s="410"/>
      <c r="D205" s="410"/>
      <c r="E205" s="410"/>
      <c r="F205" s="410"/>
      <c r="G205" s="410"/>
    </row>
    <row r="206" spans="1:7">
      <c r="A206" s="410" t="s">
        <v>292</v>
      </c>
      <c r="B206" s="410"/>
      <c r="C206" s="410"/>
      <c r="D206" s="410"/>
      <c r="E206" s="410"/>
      <c r="F206" s="410"/>
      <c r="G206" s="410"/>
    </row>
    <row r="207" spans="1:7">
      <c r="A207" s="257"/>
      <c r="B207" s="257"/>
      <c r="C207" s="257"/>
      <c r="D207" s="257"/>
      <c r="E207" s="257"/>
      <c r="F207" s="257"/>
      <c r="G207" s="257"/>
    </row>
    <row r="208" spans="1:7">
      <c r="A208" s="143" t="s">
        <v>426</v>
      </c>
      <c r="B208" s="143"/>
      <c r="C208" s="143"/>
      <c r="D208" s="143"/>
      <c r="E208" s="143"/>
      <c r="F208" s="143"/>
      <c r="G208" s="144"/>
    </row>
    <row r="209" spans="1:8">
      <c r="A209" s="144"/>
      <c r="B209" s="257"/>
      <c r="C209" s="144"/>
      <c r="D209" s="144"/>
      <c r="E209" s="144"/>
      <c r="F209" s="144"/>
      <c r="G209" s="144"/>
    </row>
    <row r="210" spans="1:8">
      <c r="A210" s="145" t="s">
        <v>427</v>
      </c>
      <c r="B210" s="145"/>
      <c r="C210" s="145"/>
      <c r="D210" s="144"/>
      <c r="E210" s="144"/>
      <c r="F210" s="144"/>
      <c r="G210" s="144"/>
    </row>
    <row r="211" spans="1:8" ht="36.75">
      <c r="A211" s="165" t="s">
        <v>0</v>
      </c>
      <c r="B211" s="148" t="s">
        <v>57</v>
      </c>
      <c r="C211" s="148" t="s">
        <v>58</v>
      </c>
      <c r="D211" s="148" t="s">
        <v>268</v>
      </c>
      <c r="E211" s="148" t="s">
        <v>59</v>
      </c>
      <c r="F211" s="147" t="s">
        <v>60</v>
      </c>
      <c r="G211" s="147" t="s">
        <v>460</v>
      </c>
      <c r="H211" s="149" t="s">
        <v>61</v>
      </c>
    </row>
    <row r="212" spans="1:8">
      <c r="A212" s="80">
        <v>1</v>
      </c>
      <c r="B212" s="234">
        <v>22020102</v>
      </c>
      <c r="C212" s="235" t="s">
        <v>295</v>
      </c>
      <c r="D212" s="236">
        <v>1000000</v>
      </c>
      <c r="E212" s="154"/>
      <c r="F212" s="154">
        <v>1000000</v>
      </c>
      <c r="G212" s="111">
        <f>D212+F212</f>
        <v>2000000</v>
      </c>
      <c r="H212" s="81" t="s">
        <v>362</v>
      </c>
    </row>
    <row r="213" spans="1:8">
      <c r="A213" s="80">
        <v>2</v>
      </c>
      <c r="B213" s="234">
        <v>22020202</v>
      </c>
      <c r="C213" s="235" t="s">
        <v>297</v>
      </c>
      <c r="D213" s="236">
        <v>150000</v>
      </c>
      <c r="E213" s="154"/>
      <c r="F213" s="154"/>
      <c r="G213" s="111">
        <f t="shared" ref="G213:G217" si="7">D213+F213</f>
        <v>150000</v>
      </c>
      <c r="H213" s="81"/>
    </row>
    <row r="214" spans="1:8">
      <c r="A214" s="80">
        <v>3</v>
      </c>
      <c r="B214" s="234">
        <v>22020301</v>
      </c>
      <c r="C214" s="235" t="s">
        <v>298</v>
      </c>
      <c r="D214" s="236">
        <v>200000</v>
      </c>
      <c r="E214" s="154"/>
      <c r="F214" s="152">
        <v>100000</v>
      </c>
      <c r="G214" s="111">
        <f t="shared" si="7"/>
        <v>300000</v>
      </c>
      <c r="H214" s="81" t="s">
        <v>362</v>
      </c>
    </row>
    <row r="215" spans="1:8">
      <c r="A215" s="80">
        <v>4</v>
      </c>
      <c r="B215" s="234">
        <v>22020402</v>
      </c>
      <c r="C215" s="235" t="s">
        <v>299</v>
      </c>
      <c r="D215" s="236">
        <v>50000</v>
      </c>
      <c r="E215" s="154"/>
      <c r="F215" s="152">
        <v>50000</v>
      </c>
      <c r="G215" s="111">
        <f t="shared" si="7"/>
        <v>100000</v>
      </c>
      <c r="H215" s="81" t="s">
        <v>362</v>
      </c>
    </row>
    <row r="216" spans="1:8">
      <c r="A216" s="80">
        <v>5</v>
      </c>
      <c r="B216" s="234">
        <v>22020401</v>
      </c>
      <c r="C216" s="235" t="s">
        <v>300</v>
      </c>
      <c r="D216" s="236">
        <v>300000</v>
      </c>
      <c r="E216" s="154"/>
      <c r="F216" s="152">
        <v>100000</v>
      </c>
      <c r="G216" s="111">
        <f t="shared" si="7"/>
        <v>400000</v>
      </c>
      <c r="H216" s="81" t="s">
        <v>362</v>
      </c>
    </row>
    <row r="217" spans="1:8">
      <c r="A217" s="80">
        <v>6</v>
      </c>
      <c r="B217" s="234">
        <v>22020305</v>
      </c>
      <c r="C217" s="235" t="s">
        <v>306</v>
      </c>
      <c r="D217" s="236">
        <v>50000</v>
      </c>
      <c r="E217" s="156"/>
      <c r="F217" s="152"/>
      <c r="G217" s="111">
        <f t="shared" si="7"/>
        <v>50000</v>
      </c>
      <c r="H217" s="81"/>
    </row>
    <row r="218" spans="1:8">
      <c r="A218" s="178"/>
      <c r="B218" s="162"/>
      <c r="C218" s="189" t="s">
        <v>74</v>
      </c>
      <c r="D218" s="191">
        <f>SUM(D212:D217)</f>
        <v>1750000</v>
      </c>
      <c r="E218" s="190">
        <f>SUM(E212:E217)</f>
        <v>0</v>
      </c>
      <c r="F218" s="109">
        <f>SUM(F212:F217)</f>
        <v>1250000</v>
      </c>
      <c r="G218" s="109">
        <f>SUM(G212:G217)</f>
        <v>3000000</v>
      </c>
      <c r="H218" s="81"/>
    </row>
    <row r="237" spans="1:7">
      <c r="A237" s="410" t="s">
        <v>267</v>
      </c>
      <c r="B237" s="410"/>
      <c r="C237" s="410"/>
      <c r="D237" s="410"/>
      <c r="E237" s="410"/>
      <c r="F237" s="410"/>
      <c r="G237" s="410"/>
    </row>
    <row r="238" spans="1:7">
      <c r="A238" s="410" t="s">
        <v>365</v>
      </c>
      <c r="B238" s="410"/>
      <c r="C238" s="410"/>
      <c r="D238" s="410"/>
      <c r="E238" s="410"/>
      <c r="F238" s="410"/>
      <c r="G238" s="410"/>
    </row>
    <row r="239" spans="1:7">
      <c r="A239" s="410" t="s">
        <v>292</v>
      </c>
      <c r="B239" s="410"/>
      <c r="C239" s="410"/>
      <c r="D239" s="410"/>
      <c r="E239" s="410"/>
      <c r="F239" s="410"/>
      <c r="G239" s="410"/>
    </row>
    <row r="240" spans="1:7">
      <c r="A240" s="257"/>
      <c r="B240" s="257"/>
      <c r="C240" s="257"/>
      <c r="D240" s="257"/>
      <c r="E240" s="257"/>
      <c r="F240" s="257"/>
      <c r="G240" s="257"/>
    </row>
    <row r="241" spans="1:8">
      <c r="A241" s="143" t="s">
        <v>444</v>
      </c>
      <c r="B241" s="143"/>
      <c r="C241" s="143"/>
      <c r="D241" s="143"/>
      <c r="E241" s="143"/>
      <c r="F241" s="143"/>
      <c r="G241" s="144"/>
    </row>
    <row r="242" spans="1:8">
      <c r="A242" s="144"/>
      <c r="B242" s="257"/>
      <c r="C242" s="144"/>
      <c r="D242" s="144"/>
      <c r="E242" s="144"/>
      <c r="F242" s="144"/>
      <c r="G242" s="144"/>
    </row>
    <row r="243" spans="1:8">
      <c r="A243" s="145" t="s">
        <v>443</v>
      </c>
      <c r="B243" s="145"/>
      <c r="C243" s="145"/>
      <c r="D243" s="144"/>
      <c r="E243" s="144"/>
      <c r="F243" s="144"/>
      <c r="G243" s="144"/>
    </row>
    <row r="244" spans="1:8" ht="36.75">
      <c r="A244" s="165" t="s">
        <v>0</v>
      </c>
      <c r="B244" s="148" t="s">
        <v>57</v>
      </c>
      <c r="C244" s="148" t="s">
        <v>58</v>
      </c>
      <c r="D244" s="148" t="s">
        <v>268</v>
      </c>
      <c r="E244" s="148" t="s">
        <v>59</v>
      </c>
      <c r="F244" s="147" t="s">
        <v>60</v>
      </c>
      <c r="G244" s="147" t="s">
        <v>460</v>
      </c>
      <c r="H244" s="149" t="s">
        <v>61</v>
      </c>
    </row>
    <row r="245" spans="1:8">
      <c r="A245" s="80">
        <v>1</v>
      </c>
      <c r="B245" s="234">
        <v>22020102</v>
      </c>
      <c r="C245" s="235" t="s">
        <v>295</v>
      </c>
      <c r="D245" s="236">
        <v>1000000</v>
      </c>
      <c r="E245" s="154"/>
      <c r="F245" s="154">
        <v>300000</v>
      </c>
      <c r="G245" s="111">
        <f>D245+F245</f>
        <v>1300000</v>
      </c>
      <c r="H245" s="81" t="s">
        <v>362</v>
      </c>
    </row>
    <row r="246" spans="1:8">
      <c r="A246" s="80">
        <v>2</v>
      </c>
      <c r="B246" s="234">
        <v>22020301</v>
      </c>
      <c r="C246" s="235" t="s">
        <v>298</v>
      </c>
      <c r="D246" s="236">
        <v>1000000</v>
      </c>
      <c r="E246" s="154"/>
      <c r="F246" s="154">
        <v>50000</v>
      </c>
      <c r="G246" s="111">
        <f t="shared" ref="G246:G256" si="8">D246+F246</f>
        <v>1050000</v>
      </c>
      <c r="H246" s="81"/>
    </row>
    <row r="247" spans="1:8">
      <c r="A247" s="80">
        <v>3</v>
      </c>
      <c r="B247" s="234">
        <v>22020305</v>
      </c>
      <c r="C247" s="235" t="s">
        <v>306</v>
      </c>
      <c r="D247" s="236">
        <v>500000</v>
      </c>
      <c r="E247" s="154"/>
      <c r="F247" s="152"/>
      <c r="G247" s="111">
        <f t="shared" si="8"/>
        <v>500000</v>
      </c>
      <c r="H247" s="81"/>
    </row>
    <row r="248" spans="1:8">
      <c r="A248" s="80">
        <v>4</v>
      </c>
      <c r="B248" s="234">
        <v>22020202</v>
      </c>
      <c r="C248" s="235" t="s">
        <v>297</v>
      </c>
      <c r="D248" s="236">
        <v>900000</v>
      </c>
      <c r="E248" s="154"/>
      <c r="F248" s="152"/>
      <c r="G248" s="111">
        <f t="shared" si="8"/>
        <v>900000</v>
      </c>
      <c r="H248" s="81"/>
    </row>
    <row r="249" spans="1:8">
      <c r="A249" s="80">
        <v>5</v>
      </c>
      <c r="B249" s="234">
        <v>22020201</v>
      </c>
      <c r="C249" s="235" t="s">
        <v>296</v>
      </c>
      <c r="D249" s="236">
        <v>800000</v>
      </c>
      <c r="E249" s="154"/>
      <c r="F249" s="152">
        <v>20000</v>
      </c>
      <c r="G249" s="111">
        <f t="shared" si="8"/>
        <v>820000</v>
      </c>
      <c r="H249" s="80"/>
    </row>
    <row r="250" spans="1:8">
      <c r="A250" s="80">
        <v>6</v>
      </c>
      <c r="B250" s="234">
        <v>22020402</v>
      </c>
      <c r="C250" s="235" t="s">
        <v>299</v>
      </c>
      <c r="D250" s="236">
        <v>100000</v>
      </c>
      <c r="E250" s="156"/>
      <c r="F250" s="152">
        <v>30000</v>
      </c>
      <c r="G250" s="111">
        <f t="shared" si="8"/>
        <v>130000</v>
      </c>
      <c r="H250" s="81" t="s">
        <v>362</v>
      </c>
    </row>
    <row r="251" spans="1:8">
      <c r="A251" s="80">
        <v>7</v>
      </c>
      <c r="B251" s="234">
        <v>22020401</v>
      </c>
      <c r="C251" s="235" t="s">
        <v>300</v>
      </c>
      <c r="D251" s="237">
        <v>0</v>
      </c>
      <c r="E251" s="156"/>
      <c r="F251" s="152">
        <v>100000</v>
      </c>
      <c r="G251" s="111">
        <f t="shared" si="8"/>
        <v>100000</v>
      </c>
      <c r="H251" s="81"/>
    </row>
    <row r="252" spans="1:8">
      <c r="A252" s="80">
        <v>8</v>
      </c>
      <c r="B252" s="234">
        <v>22020711</v>
      </c>
      <c r="C252" s="235" t="s">
        <v>301</v>
      </c>
      <c r="D252" s="236">
        <v>300000</v>
      </c>
      <c r="E252" s="156"/>
      <c r="F252" s="152"/>
      <c r="G252" s="111">
        <f t="shared" si="8"/>
        <v>300000</v>
      </c>
      <c r="H252" s="81" t="s">
        <v>362</v>
      </c>
    </row>
    <row r="253" spans="1:8">
      <c r="A253" s="80">
        <v>9</v>
      </c>
      <c r="B253" s="234">
        <v>22020501</v>
      </c>
      <c r="C253" s="235" t="s">
        <v>302</v>
      </c>
      <c r="D253" s="236">
        <v>700000</v>
      </c>
      <c r="E253" s="156"/>
      <c r="F253" s="152"/>
      <c r="G253" s="111">
        <f t="shared" si="8"/>
        <v>700000</v>
      </c>
      <c r="H253" s="81"/>
    </row>
    <row r="254" spans="1:8">
      <c r="A254" s="80">
        <v>10</v>
      </c>
      <c r="B254" s="234">
        <v>22021001</v>
      </c>
      <c r="C254" s="235" t="s">
        <v>303</v>
      </c>
      <c r="D254" s="236">
        <v>300000</v>
      </c>
      <c r="E254" s="156"/>
      <c r="F254" s="152"/>
      <c r="G254" s="111">
        <f t="shared" si="8"/>
        <v>300000</v>
      </c>
      <c r="H254" s="81"/>
    </row>
    <row r="255" spans="1:8">
      <c r="A255" s="80">
        <v>11</v>
      </c>
      <c r="B255" s="234">
        <v>22021007</v>
      </c>
      <c r="C255" s="235" t="s">
        <v>304</v>
      </c>
      <c r="D255" s="236">
        <v>400000</v>
      </c>
      <c r="E255" s="156"/>
      <c r="F255" s="152"/>
      <c r="G255" s="111">
        <f t="shared" si="8"/>
        <v>400000</v>
      </c>
      <c r="H255" s="81"/>
    </row>
    <row r="256" spans="1:8">
      <c r="A256" s="80">
        <v>12</v>
      </c>
      <c r="B256" s="234">
        <v>22021028</v>
      </c>
      <c r="C256" s="235" t="s">
        <v>305</v>
      </c>
      <c r="D256" s="237">
        <v>0</v>
      </c>
      <c r="E256" s="154"/>
      <c r="F256" s="152"/>
      <c r="G256" s="111">
        <f t="shared" si="8"/>
        <v>0</v>
      </c>
      <c r="H256" s="81" t="s">
        <v>362</v>
      </c>
    </row>
    <row r="257" spans="1:8">
      <c r="A257" s="178"/>
      <c r="B257" s="162"/>
      <c r="C257" s="189" t="s">
        <v>74</v>
      </c>
      <c r="D257" s="191">
        <f>SUM(D245:D256)</f>
        <v>6000000</v>
      </c>
      <c r="E257" s="190">
        <f>SUM(E245:E256)</f>
        <v>0</v>
      </c>
      <c r="F257" s="109">
        <f>SUM(F245:F256)</f>
        <v>500000</v>
      </c>
      <c r="G257" s="109">
        <f>SUM(G245:G256)</f>
        <v>6500000</v>
      </c>
      <c r="H257" s="81"/>
    </row>
    <row r="270" spans="1:8">
      <c r="A270" s="410" t="s">
        <v>267</v>
      </c>
      <c r="B270" s="410"/>
      <c r="C270" s="410"/>
      <c r="D270" s="410"/>
      <c r="E270" s="410"/>
      <c r="F270" s="410"/>
      <c r="G270" s="410"/>
    </row>
    <row r="271" spans="1:8">
      <c r="A271" s="410" t="s">
        <v>365</v>
      </c>
      <c r="B271" s="410"/>
      <c r="C271" s="410"/>
      <c r="D271" s="410"/>
      <c r="E271" s="410"/>
      <c r="F271" s="410"/>
      <c r="G271" s="410"/>
    </row>
    <row r="272" spans="1:8">
      <c r="A272" s="410" t="s">
        <v>292</v>
      </c>
      <c r="B272" s="410"/>
      <c r="C272" s="410"/>
      <c r="D272" s="410"/>
      <c r="E272" s="410"/>
      <c r="F272" s="410"/>
      <c r="G272" s="410"/>
    </row>
    <row r="273" spans="1:8">
      <c r="A273" s="257"/>
      <c r="B273" s="257"/>
      <c r="C273" s="257"/>
      <c r="D273" s="257"/>
      <c r="E273" s="257"/>
      <c r="F273" s="257"/>
      <c r="G273" s="257"/>
    </row>
    <row r="274" spans="1:8">
      <c r="A274" s="143" t="s">
        <v>424</v>
      </c>
      <c r="B274" s="143"/>
      <c r="C274" s="143"/>
      <c r="D274" s="143"/>
      <c r="E274" s="143"/>
      <c r="F274" s="143"/>
      <c r="G274" s="144"/>
    </row>
    <row r="275" spans="1:8">
      <c r="A275" s="144"/>
      <c r="B275" s="257"/>
      <c r="C275" s="144"/>
      <c r="D275" s="144"/>
      <c r="E275" s="144"/>
      <c r="F275" s="144"/>
      <c r="G275" s="144"/>
    </row>
    <row r="276" spans="1:8">
      <c r="A276" s="145" t="s">
        <v>425</v>
      </c>
      <c r="B276" s="145"/>
      <c r="C276" s="145"/>
      <c r="D276" s="144"/>
      <c r="E276" s="144"/>
      <c r="F276" s="144"/>
      <c r="G276" s="144"/>
    </row>
    <row r="277" spans="1:8" ht="36.75">
      <c r="A277" s="165" t="s">
        <v>0</v>
      </c>
      <c r="B277" s="148" t="s">
        <v>57</v>
      </c>
      <c r="C277" s="148" t="s">
        <v>58</v>
      </c>
      <c r="D277" s="148" t="s">
        <v>268</v>
      </c>
      <c r="E277" s="148" t="s">
        <v>59</v>
      </c>
      <c r="F277" s="147" t="s">
        <v>60</v>
      </c>
      <c r="G277" s="147" t="s">
        <v>460</v>
      </c>
      <c r="H277" s="149" t="s">
        <v>61</v>
      </c>
    </row>
    <row r="278" spans="1:8">
      <c r="A278" s="80">
        <v>1</v>
      </c>
      <c r="B278" s="293">
        <v>22020102</v>
      </c>
      <c r="C278" s="211" t="s">
        <v>295</v>
      </c>
      <c r="D278" s="295">
        <v>0</v>
      </c>
      <c r="E278" s="154"/>
      <c r="F278" s="111">
        <v>300000</v>
      </c>
      <c r="G278" s="111">
        <f>D278+F278</f>
        <v>300000</v>
      </c>
      <c r="H278" s="81" t="s">
        <v>362</v>
      </c>
    </row>
    <row r="279" spans="1:8">
      <c r="A279" s="80">
        <v>2</v>
      </c>
      <c r="B279" s="293">
        <v>22020201</v>
      </c>
      <c r="C279" s="211" t="s">
        <v>296</v>
      </c>
      <c r="D279" s="295">
        <v>0</v>
      </c>
      <c r="E279" s="154"/>
      <c r="F279" s="111">
        <v>20000</v>
      </c>
      <c r="G279" s="111">
        <f t="shared" ref="G279:G289" si="9">D279+F279</f>
        <v>20000</v>
      </c>
      <c r="H279" s="81" t="s">
        <v>362</v>
      </c>
    </row>
    <row r="280" spans="1:8">
      <c r="A280" s="80">
        <v>3</v>
      </c>
      <c r="B280" s="293">
        <v>22020202</v>
      </c>
      <c r="C280" s="211" t="s">
        <v>297</v>
      </c>
      <c r="D280" s="295">
        <v>0</v>
      </c>
      <c r="E280" s="154"/>
      <c r="F280" s="111">
        <v>50000</v>
      </c>
      <c r="G280" s="111">
        <f t="shared" si="9"/>
        <v>50000</v>
      </c>
      <c r="H280" s="81" t="s">
        <v>362</v>
      </c>
    </row>
    <row r="281" spans="1:8">
      <c r="A281" s="80">
        <v>4</v>
      </c>
      <c r="B281" s="293">
        <v>22020301</v>
      </c>
      <c r="C281" s="211" t="s">
        <v>298</v>
      </c>
      <c r="D281" s="295">
        <v>0</v>
      </c>
      <c r="E281" s="154"/>
      <c r="F281" s="111">
        <v>100000</v>
      </c>
      <c r="G281" s="111">
        <f t="shared" si="9"/>
        <v>100000</v>
      </c>
      <c r="H281" s="81" t="s">
        <v>362</v>
      </c>
    </row>
    <row r="282" spans="1:8">
      <c r="A282" s="80">
        <v>5</v>
      </c>
      <c r="B282" s="293">
        <v>22020402</v>
      </c>
      <c r="C282" s="211" t="s">
        <v>299</v>
      </c>
      <c r="D282" s="295">
        <v>0</v>
      </c>
      <c r="E282" s="154"/>
      <c r="F282" s="111">
        <v>50000</v>
      </c>
      <c r="G282" s="111">
        <f t="shared" si="9"/>
        <v>50000</v>
      </c>
      <c r="H282" s="81" t="s">
        <v>362</v>
      </c>
    </row>
    <row r="283" spans="1:8">
      <c r="A283" s="80">
        <v>6</v>
      </c>
      <c r="B283" s="293">
        <v>22020401</v>
      </c>
      <c r="C283" s="211" t="s">
        <v>300</v>
      </c>
      <c r="D283" s="295">
        <v>0</v>
      </c>
      <c r="E283" s="156"/>
      <c r="F283" s="111">
        <v>400000</v>
      </c>
      <c r="G283" s="111">
        <f t="shared" si="9"/>
        <v>400000</v>
      </c>
      <c r="H283" s="81" t="s">
        <v>362</v>
      </c>
    </row>
    <row r="284" spans="1:8">
      <c r="A284" s="80">
        <v>7</v>
      </c>
      <c r="B284" s="293">
        <v>22020711</v>
      </c>
      <c r="C284" s="211" t="s">
        <v>301</v>
      </c>
      <c r="D284" s="295">
        <v>0</v>
      </c>
      <c r="E284" s="156"/>
      <c r="F284" s="111">
        <v>0</v>
      </c>
      <c r="G284" s="111">
        <f t="shared" si="9"/>
        <v>0</v>
      </c>
      <c r="H284" s="81"/>
    </row>
    <row r="285" spans="1:8">
      <c r="A285" s="80">
        <v>8</v>
      </c>
      <c r="B285" s="293">
        <v>22020501</v>
      </c>
      <c r="C285" s="211" t="s">
        <v>302</v>
      </c>
      <c r="D285" s="295">
        <v>0</v>
      </c>
      <c r="E285" s="156"/>
      <c r="F285" s="111">
        <v>0</v>
      </c>
      <c r="G285" s="111">
        <f t="shared" si="9"/>
        <v>0</v>
      </c>
      <c r="H285" s="81"/>
    </row>
    <row r="286" spans="1:8">
      <c r="A286" s="80">
        <v>9</v>
      </c>
      <c r="B286" s="293">
        <v>22021001</v>
      </c>
      <c r="C286" s="211" t="s">
        <v>303</v>
      </c>
      <c r="D286" s="295">
        <v>0</v>
      </c>
      <c r="E286" s="156"/>
      <c r="F286" s="111">
        <v>35000</v>
      </c>
      <c r="G286" s="111">
        <f t="shared" si="9"/>
        <v>35000</v>
      </c>
      <c r="H286" s="81" t="s">
        <v>362</v>
      </c>
    </row>
    <row r="287" spans="1:8">
      <c r="A287" s="80">
        <v>10</v>
      </c>
      <c r="B287" s="293">
        <v>22021007</v>
      </c>
      <c r="C287" s="211" t="s">
        <v>304</v>
      </c>
      <c r="D287" s="295">
        <v>0</v>
      </c>
      <c r="E287" s="156"/>
      <c r="F287" s="111">
        <v>45000</v>
      </c>
      <c r="G287" s="111">
        <f t="shared" si="9"/>
        <v>45000</v>
      </c>
      <c r="H287" s="81" t="s">
        <v>362</v>
      </c>
    </row>
    <row r="288" spans="1:8">
      <c r="A288" s="80">
        <v>11</v>
      </c>
      <c r="B288" s="293">
        <v>22021028</v>
      </c>
      <c r="C288" s="211" t="s">
        <v>305</v>
      </c>
      <c r="D288" s="295">
        <v>0</v>
      </c>
      <c r="E288" s="156"/>
      <c r="F288" s="111">
        <v>0</v>
      </c>
      <c r="G288" s="111">
        <f t="shared" si="9"/>
        <v>0</v>
      </c>
      <c r="H288" s="81"/>
    </row>
    <row r="289" spans="1:8">
      <c r="A289" s="80">
        <v>12</v>
      </c>
      <c r="B289" s="293">
        <v>22020305</v>
      </c>
      <c r="C289" s="211" t="s">
        <v>306</v>
      </c>
      <c r="D289" s="295">
        <v>0</v>
      </c>
      <c r="E289" s="154"/>
      <c r="F289" s="111">
        <v>0</v>
      </c>
      <c r="G289" s="111">
        <f t="shared" si="9"/>
        <v>0</v>
      </c>
      <c r="H289" s="81"/>
    </row>
    <row r="290" spans="1:8">
      <c r="A290" s="178"/>
      <c r="B290" s="162"/>
      <c r="C290" s="189" t="s">
        <v>74</v>
      </c>
      <c r="D290" s="294">
        <f>SUM(D278:D289)</f>
        <v>0</v>
      </c>
      <c r="E290" s="190">
        <f>SUM(E278:E289)</f>
        <v>0</v>
      </c>
      <c r="F290" s="109">
        <f>SUM(F278:F289)</f>
        <v>1000000</v>
      </c>
      <c r="G290" s="109">
        <f>SUM(G278:G289)</f>
        <v>1000000</v>
      </c>
      <c r="H290" s="81"/>
    </row>
    <row r="303" spans="1:8">
      <c r="A303" s="410" t="s">
        <v>267</v>
      </c>
      <c r="B303" s="410"/>
      <c r="C303" s="410"/>
      <c r="D303" s="410"/>
      <c r="E303" s="410"/>
      <c r="F303" s="410"/>
      <c r="G303" s="410"/>
    </row>
    <row r="304" spans="1:8">
      <c r="A304" s="410" t="s">
        <v>365</v>
      </c>
      <c r="B304" s="410"/>
      <c r="C304" s="410"/>
      <c r="D304" s="410"/>
      <c r="E304" s="410"/>
      <c r="F304" s="410"/>
      <c r="G304" s="410"/>
    </row>
    <row r="305" spans="1:8">
      <c r="A305" s="410" t="s">
        <v>54</v>
      </c>
      <c r="B305" s="410"/>
      <c r="C305" s="410"/>
      <c r="D305" s="410"/>
      <c r="E305" s="410"/>
      <c r="F305" s="410"/>
      <c r="G305" s="410"/>
    </row>
    <row r="306" spans="1:8">
      <c r="A306" s="142"/>
      <c r="B306" s="142"/>
      <c r="C306" s="142"/>
      <c r="D306" s="142"/>
      <c r="E306" s="142"/>
      <c r="F306" s="142"/>
      <c r="G306" s="142"/>
    </row>
    <row r="307" spans="1:8">
      <c r="A307" s="143" t="s">
        <v>55</v>
      </c>
      <c r="B307" s="143"/>
      <c r="C307" s="143"/>
      <c r="D307" s="143"/>
      <c r="E307" s="143"/>
      <c r="F307" s="143"/>
      <c r="G307" s="144"/>
    </row>
    <row r="308" spans="1:8">
      <c r="A308" s="144"/>
      <c r="B308" s="142"/>
      <c r="C308" s="144"/>
      <c r="D308" s="144"/>
      <c r="E308" s="144"/>
      <c r="F308" s="144"/>
      <c r="G308" s="144"/>
    </row>
    <row r="309" spans="1:8">
      <c r="A309" s="145" t="s">
        <v>56</v>
      </c>
      <c r="B309" s="145"/>
      <c r="C309" s="145"/>
      <c r="D309" s="144"/>
      <c r="E309" s="144"/>
      <c r="F309" s="144"/>
      <c r="G309" s="144"/>
    </row>
    <row r="310" spans="1:8" ht="36.75">
      <c r="A310" s="146" t="s">
        <v>0</v>
      </c>
      <c r="B310" s="147" t="s">
        <v>57</v>
      </c>
      <c r="C310" s="147" t="s">
        <v>58</v>
      </c>
      <c r="D310" s="148" t="s">
        <v>268</v>
      </c>
      <c r="E310" s="148" t="s">
        <v>59</v>
      </c>
      <c r="F310" s="147" t="s">
        <v>60</v>
      </c>
      <c r="G310" s="147" t="s">
        <v>460</v>
      </c>
      <c r="H310" s="149" t="s">
        <v>61</v>
      </c>
    </row>
    <row r="311" spans="1:8">
      <c r="A311" s="80">
        <v>1</v>
      </c>
      <c r="B311" s="80">
        <v>22090101</v>
      </c>
      <c r="C311" s="150" t="s">
        <v>62</v>
      </c>
      <c r="D311" s="227">
        <v>450000000</v>
      </c>
      <c r="E311" s="151">
        <v>240450195</v>
      </c>
      <c r="F311" s="152">
        <v>0</v>
      </c>
      <c r="G311" s="111">
        <f>D311+F311</f>
        <v>450000000</v>
      </c>
      <c r="H311" s="153"/>
    </row>
    <row r="312" spans="1:8">
      <c r="A312" s="80">
        <v>2</v>
      </c>
      <c r="B312" s="80">
        <v>22090102</v>
      </c>
      <c r="C312" s="150" t="s">
        <v>63</v>
      </c>
      <c r="D312" s="227">
        <v>160000000</v>
      </c>
      <c r="E312" s="154">
        <v>145928350</v>
      </c>
      <c r="F312" s="152">
        <v>100000000</v>
      </c>
      <c r="G312" s="111">
        <f>D312+F312</f>
        <v>260000000</v>
      </c>
      <c r="H312" s="81" t="s">
        <v>362</v>
      </c>
    </row>
    <row r="313" spans="1:8">
      <c r="A313" s="80">
        <v>3</v>
      </c>
      <c r="B313" s="80">
        <v>22090103</v>
      </c>
      <c r="C313" s="150" t="s">
        <v>64</v>
      </c>
      <c r="D313" s="227">
        <v>10000000</v>
      </c>
      <c r="E313" s="154">
        <v>8644500</v>
      </c>
      <c r="F313" s="152">
        <v>4000000</v>
      </c>
      <c r="G313" s="111">
        <f t="shared" ref="G313:G324" si="10">D313+F313</f>
        <v>14000000</v>
      </c>
      <c r="H313" s="81" t="s">
        <v>362</v>
      </c>
    </row>
    <row r="314" spans="1:8">
      <c r="A314" s="80">
        <v>4</v>
      </c>
      <c r="B314" s="80">
        <v>22090104</v>
      </c>
      <c r="C314" s="150" t="s">
        <v>65</v>
      </c>
      <c r="D314" s="227">
        <v>130000000</v>
      </c>
      <c r="E314" s="154">
        <v>121414500</v>
      </c>
      <c r="F314" s="152">
        <v>80000000</v>
      </c>
      <c r="G314" s="111">
        <f t="shared" si="10"/>
        <v>210000000</v>
      </c>
      <c r="H314" s="81" t="s">
        <v>362</v>
      </c>
    </row>
    <row r="315" spans="1:8">
      <c r="A315" s="80">
        <v>5</v>
      </c>
      <c r="B315" s="80">
        <v>22090105</v>
      </c>
      <c r="C315" s="150" t="s">
        <v>66</v>
      </c>
      <c r="D315" s="227">
        <v>64000000</v>
      </c>
      <c r="E315" s="154"/>
      <c r="F315" s="152"/>
      <c r="G315" s="111">
        <f t="shared" si="10"/>
        <v>64000000</v>
      </c>
      <c r="H315" s="81"/>
    </row>
    <row r="316" spans="1:8">
      <c r="A316" s="80">
        <v>6</v>
      </c>
      <c r="B316" s="80">
        <v>22090106</v>
      </c>
      <c r="C316" s="150" t="s">
        <v>67</v>
      </c>
      <c r="D316" s="227">
        <v>100000000</v>
      </c>
      <c r="E316" s="151">
        <v>90368865</v>
      </c>
      <c r="F316" s="152">
        <v>70000000</v>
      </c>
      <c r="G316" s="111">
        <f t="shared" si="10"/>
        <v>170000000</v>
      </c>
      <c r="H316" s="81" t="s">
        <v>362</v>
      </c>
    </row>
    <row r="317" spans="1:8">
      <c r="A317" s="80">
        <v>7</v>
      </c>
      <c r="B317" s="80">
        <v>22090107</v>
      </c>
      <c r="C317" s="150" t="s">
        <v>68</v>
      </c>
      <c r="D317" s="227">
        <v>136000000</v>
      </c>
      <c r="E317" s="154">
        <v>131613000</v>
      </c>
      <c r="F317" s="152">
        <v>250000000</v>
      </c>
      <c r="G317" s="111">
        <f t="shared" si="10"/>
        <v>386000000</v>
      </c>
      <c r="H317" s="81" t="s">
        <v>362</v>
      </c>
    </row>
    <row r="318" spans="1:8">
      <c r="A318" s="80">
        <v>8</v>
      </c>
      <c r="B318" s="80">
        <v>22090108</v>
      </c>
      <c r="C318" s="150" t="s">
        <v>69</v>
      </c>
      <c r="D318" s="227">
        <v>12000000</v>
      </c>
      <c r="E318" s="154">
        <v>0</v>
      </c>
      <c r="F318" s="152">
        <v>0</v>
      </c>
      <c r="G318" s="111">
        <f t="shared" si="10"/>
        <v>12000000</v>
      </c>
      <c r="H318" s="81"/>
    </row>
    <row r="319" spans="1:8">
      <c r="A319" s="80">
        <v>9</v>
      </c>
      <c r="B319" s="80">
        <v>22090109</v>
      </c>
      <c r="C319" s="150" t="s">
        <v>70</v>
      </c>
      <c r="D319" s="297">
        <v>0</v>
      </c>
      <c r="E319" s="154">
        <v>0</v>
      </c>
      <c r="F319" s="152">
        <v>0</v>
      </c>
      <c r="G319" s="111">
        <f t="shared" si="10"/>
        <v>0</v>
      </c>
      <c r="H319" s="81"/>
    </row>
    <row r="320" spans="1:8">
      <c r="A320" s="80">
        <v>10</v>
      </c>
      <c r="B320" s="80">
        <v>22090110</v>
      </c>
      <c r="C320" s="150" t="s">
        <v>71</v>
      </c>
      <c r="D320" s="227">
        <v>500000000</v>
      </c>
      <c r="E320" s="151">
        <v>353536000</v>
      </c>
      <c r="F320" s="152">
        <v>150000000</v>
      </c>
      <c r="G320" s="111">
        <f t="shared" si="10"/>
        <v>650000000</v>
      </c>
      <c r="H320" s="81" t="s">
        <v>362</v>
      </c>
    </row>
    <row r="321" spans="1:8" ht="24.75">
      <c r="A321" s="80">
        <v>11</v>
      </c>
      <c r="B321" s="80">
        <v>22090111</v>
      </c>
      <c r="C321" s="155" t="s">
        <v>72</v>
      </c>
      <c r="D321" s="297">
        <v>0</v>
      </c>
      <c r="E321" s="156">
        <v>1995000</v>
      </c>
      <c r="F321" s="152">
        <v>2000000</v>
      </c>
      <c r="G321" s="111">
        <f t="shared" si="10"/>
        <v>2000000</v>
      </c>
      <c r="H321" s="81" t="s">
        <v>362</v>
      </c>
    </row>
    <row r="322" spans="1:8" ht="24.75">
      <c r="A322" s="80">
        <v>12</v>
      </c>
      <c r="B322" s="80">
        <v>22090112</v>
      </c>
      <c r="C322" s="155" t="s">
        <v>359</v>
      </c>
      <c r="D322" s="297">
        <v>0</v>
      </c>
      <c r="E322" s="156">
        <v>0</v>
      </c>
      <c r="F322" s="152">
        <v>0</v>
      </c>
      <c r="G322" s="111">
        <f t="shared" si="10"/>
        <v>0</v>
      </c>
      <c r="H322" s="81"/>
    </row>
    <row r="323" spans="1:8">
      <c r="A323" s="80">
        <v>13</v>
      </c>
      <c r="B323" s="80">
        <v>22090113</v>
      </c>
      <c r="C323" s="150" t="s">
        <v>73</v>
      </c>
      <c r="D323" s="297">
        <v>0</v>
      </c>
      <c r="E323" s="156">
        <v>0</v>
      </c>
      <c r="F323" s="152">
        <v>0</v>
      </c>
      <c r="G323" s="111">
        <f t="shared" si="10"/>
        <v>0</v>
      </c>
      <c r="H323" s="81"/>
    </row>
    <row r="324" spans="1:8">
      <c r="A324" s="231">
        <v>14</v>
      </c>
      <c r="B324" s="230">
        <v>22090114</v>
      </c>
      <c r="C324" s="226" t="s">
        <v>272</v>
      </c>
      <c r="D324" s="229">
        <v>68000000</v>
      </c>
      <c r="E324" s="163">
        <v>2440000</v>
      </c>
      <c r="F324" s="152"/>
      <c r="G324" s="111">
        <f t="shared" si="10"/>
        <v>68000000</v>
      </c>
      <c r="H324" s="81"/>
    </row>
    <row r="325" spans="1:8">
      <c r="A325" s="81"/>
      <c r="B325" s="76"/>
      <c r="C325" s="157" t="s">
        <v>74</v>
      </c>
      <c r="D325" s="158">
        <f>SUM(D311:D324)</f>
        <v>1630000000</v>
      </c>
      <c r="E325" s="158">
        <f>SUM(E311:E324)</f>
        <v>1096390410</v>
      </c>
      <c r="F325" s="109">
        <f>SUM(F311:F323)</f>
        <v>656000000</v>
      </c>
      <c r="G325" s="109">
        <f>SUM(G311:G324)</f>
        <v>2286000000</v>
      </c>
      <c r="H325" s="81"/>
    </row>
    <row r="334" spans="1:8">
      <c r="A334" s="410" t="s">
        <v>267</v>
      </c>
      <c r="B334" s="410"/>
      <c r="C334" s="410"/>
      <c r="D334" s="410"/>
      <c r="E334" s="410"/>
      <c r="F334" s="410"/>
      <c r="G334" s="410"/>
    </row>
    <row r="335" spans="1:8">
      <c r="A335" s="410" t="s">
        <v>365</v>
      </c>
      <c r="B335" s="410"/>
      <c r="C335" s="410"/>
      <c r="D335" s="410"/>
      <c r="E335" s="410"/>
      <c r="F335" s="410"/>
      <c r="G335" s="410"/>
    </row>
    <row r="336" spans="1:8">
      <c r="A336" s="410" t="s">
        <v>54</v>
      </c>
      <c r="B336" s="410"/>
      <c r="C336" s="410"/>
      <c r="D336" s="410"/>
      <c r="E336" s="410"/>
      <c r="F336" s="410"/>
      <c r="G336" s="410"/>
    </row>
    <row r="337" spans="1:8">
      <c r="A337" s="232"/>
      <c r="B337" s="232"/>
      <c r="C337" s="232"/>
      <c r="D337" s="232"/>
      <c r="E337" s="232"/>
      <c r="F337" s="232"/>
      <c r="G337" s="232"/>
    </row>
    <row r="338" spans="1:8">
      <c r="A338" s="143" t="s">
        <v>291</v>
      </c>
      <c r="B338" s="143"/>
      <c r="C338" s="143"/>
      <c r="D338" s="143"/>
      <c r="E338" s="143"/>
      <c r="F338" s="143"/>
      <c r="G338" s="144"/>
    </row>
    <row r="339" spans="1:8">
      <c r="A339" s="144"/>
      <c r="B339" s="232"/>
      <c r="C339" s="144"/>
      <c r="D339" s="144"/>
      <c r="E339" s="144"/>
      <c r="F339" s="144"/>
      <c r="G339" s="144"/>
    </row>
    <row r="340" spans="1:8">
      <c r="A340" s="145" t="s">
        <v>286</v>
      </c>
      <c r="B340" s="145"/>
      <c r="C340" s="145"/>
      <c r="D340" s="144"/>
      <c r="E340" s="144"/>
      <c r="F340" s="144"/>
      <c r="G340" s="144"/>
    </row>
    <row r="341" spans="1:8" ht="36.75">
      <c r="A341" s="165" t="s">
        <v>0</v>
      </c>
      <c r="B341" s="148" t="s">
        <v>57</v>
      </c>
      <c r="C341" s="148" t="s">
        <v>58</v>
      </c>
      <c r="D341" s="148" t="s">
        <v>268</v>
      </c>
      <c r="E341" s="148" t="s">
        <v>59</v>
      </c>
      <c r="F341" s="147" t="s">
        <v>60</v>
      </c>
      <c r="G341" s="147" t="s">
        <v>460</v>
      </c>
      <c r="H341" s="149" t="s">
        <v>61</v>
      </c>
    </row>
    <row r="342" spans="1:8" ht="23.25">
      <c r="A342" s="80">
        <v>1</v>
      </c>
      <c r="B342" s="234">
        <v>22090101</v>
      </c>
      <c r="C342" s="235" t="s">
        <v>287</v>
      </c>
      <c r="D342" s="227">
        <v>100000000</v>
      </c>
      <c r="E342" s="154">
        <v>84032684.609999999</v>
      </c>
      <c r="F342" s="152">
        <v>30000000</v>
      </c>
      <c r="G342" s="111">
        <f>D342+F342</f>
        <v>130000000</v>
      </c>
      <c r="H342" s="81" t="s">
        <v>362</v>
      </c>
    </row>
    <row r="343" spans="1:8" ht="23.25">
      <c r="A343" s="80">
        <v>2</v>
      </c>
      <c r="B343" s="234">
        <v>22090102</v>
      </c>
      <c r="C343" s="235" t="s">
        <v>288</v>
      </c>
      <c r="D343" s="227">
        <v>68000000</v>
      </c>
      <c r="E343" s="156">
        <v>26056666.68</v>
      </c>
      <c r="F343" s="152"/>
      <c r="G343" s="111">
        <f t="shared" ref="G343:G347" si="11">D343+F343</f>
        <v>68000000</v>
      </c>
      <c r="H343" s="81"/>
    </row>
    <row r="344" spans="1:8">
      <c r="A344" s="80">
        <v>3</v>
      </c>
      <c r="B344" s="234">
        <v>22090103</v>
      </c>
      <c r="C344" s="235" t="s">
        <v>289</v>
      </c>
      <c r="D344" s="228">
        <v>0</v>
      </c>
      <c r="E344" s="156"/>
      <c r="F344" s="152"/>
      <c r="G344" s="111">
        <f t="shared" si="11"/>
        <v>0</v>
      </c>
      <c r="H344" s="81"/>
    </row>
    <row r="345" spans="1:8">
      <c r="A345" s="80">
        <v>4</v>
      </c>
      <c r="B345" s="234">
        <v>22090104</v>
      </c>
      <c r="C345" s="235" t="s">
        <v>63</v>
      </c>
      <c r="D345" s="228">
        <v>0</v>
      </c>
      <c r="E345" s="156"/>
      <c r="F345" s="152"/>
      <c r="G345" s="111">
        <f t="shared" si="11"/>
        <v>0</v>
      </c>
      <c r="H345" s="81"/>
    </row>
    <row r="346" spans="1:8">
      <c r="A346" s="80">
        <v>5</v>
      </c>
      <c r="B346" s="234">
        <v>22090105</v>
      </c>
      <c r="C346" s="235" t="s">
        <v>70</v>
      </c>
      <c r="D346" s="228">
        <v>0</v>
      </c>
      <c r="E346" s="156"/>
      <c r="F346" s="152"/>
      <c r="G346" s="111">
        <f t="shared" si="11"/>
        <v>0</v>
      </c>
      <c r="H346" s="81"/>
    </row>
    <row r="347" spans="1:8">
      <c r="A347" s="80">
        <v>6</v>
      </c>
      <c r="B347" s="234">
        <v>22090106</v>
      </c>
      <c r="C347" s="235" t="s">
        <v>290</v>
      </c>
      <c r="D347" s="228">
        <v>0</v>
      </c>
      <c r="E347" s="151"/>
      <c r="F347" s="152"/>
      <c r="G347" s="111">
        <f t="shared" si="11"/>
        <v>0</v>
      </c>
      <c r="H347" s="81"/>
    </row>
    <row r="348" spans="1:8">
      <c r="A348" s="178"/>
      <c r="B348" s="159"/>
      <c r="C348" s="160" t="s">
        <v>74</v>
      </c>
      <c r="D348" s="158">
        <f>SUM(D342:D347)</f>
        <v>168000000</v>
      </c>
      <c r="E348" s="161">
        <f>SUM(E342:E347)</f>
        <v>110089351.28999999</v>
      </c>
      <c r="F348" s="109">
        <f>SUM(F342:F347)</f>
        <v>30000000</v>
      </c>
      <c r="G348" s="109">
        <f>SUM(G342:G347)</f>
        <v>198000000</v>
      </c>
      <c r="H348" s="81"/>
    </row>
    <row r="366" spans="1:7">
      <c r="A366" s="410" t="s">
        <v>267</v>
      </c>
      <c r="B366" s="410"/>
      <c r="C366" s="410"/>
      <c r="D366" s="410"/>
      <c r="E366" s="410"/>
      <c r="F366" s="410"/>
      <c r="G366" s="410"/>
    </row>
    <row r="367" spans="1:7">
      <c r="A367" s="410" t="s">
        <v>365</v>
      </c>
      <c r="B367" s="410"/>
      <c r="C367" s="410"/>
      <c r="D367" s="410"/>
      <c r="E367" s="410"/>
      <c r="F367" s="410"/>
      <c r="G367" s="410"/>
    </row>
    <row r="368" spans="1:7">
      <c r="A368" s="410" t="s">
        <v>54</v>
      </c>
      <c r="B368" s="410"/>
      <c r="C368" s="410"/>
      <c r="D368" s="410"/>
      <c r="E368" s="410"/>
      <c r="F368" s="410"/>
      <c r="G368" s="410"/>
    </row>
    <row r="369" spans="1:8">
      <c r="A369" s="267"/>
      <c r="B369" s="267"/>
      <c r="C369" s="267"/>
      <c r="D369" s="267"/>
      <c r="E369" s="267"/>
      <c r="F369" s="267"/>
      <c r="G369" s="267"/>
    </row>
    <row r="370" spans="1:8">
      <c r="A370" s="143" t="s">
        <v>453</v>
      </c>
      <c r="B370" s="143"/>
      <c r="C370" s="143"/>
      <c r="D370" s="143"/>
      <c r="E370" s="143"/>
      <c r="F370" s="143"/>
      <c r="G370" s="144"/>
    </row>
    <row r="371" spans="1:8">
      <c r="A371" s="144"/>
      <c r="B371" s="267"/>
      <c r="C371" s="144"/>
      <c r="D371" s="144"/>
      <c r="E371" s="144"/>
      <c r="F371" s="144"/>
      <c r="G371" s="144"/>
    </row>
    <row r="372" spans="1:8">
      <c r="A372" s="145" t="s">
        <v>452</v>
      </c>
      <c r="B372" s="145"/>
      <c r="C372" s="145"/>
      <c r="D372" s="144"/>
      <c r="E372" s="144"/>
      <c r="F372" s="144"/>
      <c r="G372" s="144"/>
    </row>
    <row r="373" spans="1:8" ht="36.75">
      <c r="A373" s="165" t="s">
        <v>0</v>
      </c>
      <c r="B373" s="148" t="s">
        <v>57</v>
      </c>
      <c r="C373" s="148" t="s">
        <v>58</v>
      </c>
      <c r="D373" s="148" t="s">
        <v>268</v>
      </c>
      <c r="E373" s="148" t="s">
        <v>59</v>
      </c>
      <c r="F373" s="147" t="s">
        <v>60</v>
      </c>
      <c r="G373" s="147" t="s">
        <v>460</v>
      </c>
      <c r="H373" s="149" t="s">
        <v>61</v>
      </c>
    </row>
    <row r="374" spans="1:8" ht="23.25">
      <c r="A374" s="80">
        <v>1</v>
      </c>
      <c r="B374" s="234">
        <v>22090101</v>
      </c>
      <c r="C374" s="235" t="s">
        <v>864</v>
      </c>
      <c r="D374" s="227">
        <v>2000000</v>
      </c>
      <c r="E374" s="154"/>
      <c r="F374" s="152"/>
      <c r="G374" s="111">
        <f>D374+F374</f>
        <v>2000000</v>
      </c>
      <c r="H374" s="81"/>
    </row>
    <row r="375" spans="1:8">
      <c r="A375" s="80">
        <v>2</v>
      </c>
      <c r="B375" s="234">
        <v>22090102</v>
      </c>
      <c r="C375" s="235" t="s">
        <v>868</v>
      </c>
      <c r="D375" s="297">
        <v>0</v>
      </c>
      <c r="E375" s="156"/>
      <c r="F375" s="152">
        <v>10000000</v>
      </c>
      <c r="G375" s="111">
        <f>D375+F375</f>
        <v>10000000</v>
      </c>
      <c r="H375" s="81" t="s">
        <v>362</v>
      </c>
    </row>
    <row r="376" spans="1:8" ht="23.25">
      <c r="A376" s="80">
        <v>3</v>
      </c>
      <c r="B376" s="234">
        <v>22090103</v>
      </c>
      <c r="C376" s="235" t="s">
        <v>866</v>
      </c>
      <c r="D376" s="297">
        <v>0</v>
      </c>
      <c r="E376" s="156"/>
      <c r="F376" s="152">
        <v>20000000</v>
      </c>
      <c r="G376" s="111">
        <f t="shared" ref="G376:G379" si="12">D376+F376</f>
        <v>20000000</v>
      </c>
      <c r="H376" s="81" t="s">
        <v>362</v>
      </c>
    </row>
    <row r="377" spans="1:8" ht="23.25">
      <c r="A377" s="80">
        <v>4</v>
      </c>
      <c r="B377" s="234">
        <v>22090104</v>
      </c>
      <c r="C377" s="235" t="s">
        <v>867</v>
      </c>
      <c r="D377" s="297">
        <v>0</v>
      </c>
      <c r="E377" s="156"/>
      <c r="F377" s="152">
        <v>30000000</v>
      </c>
      <c r="G377" s="111">
        <f t="shared" si="12"/>
        <v>30000000</v>
      </c>
      <c r="H377" s="81" t="s">
        <v>362</v>
      </c>
    </row>
    <row r="378" spans="1:8">
      <c r="A378" s="80">
        <v>5</v>
      </c>
      <c r="B378" s="234">
        <v>22090105</v>
      </c>
      <c r="C378" s="235" t="s">
        <v>869</v>
      </c>
      <c r="D378" s="297">
        <v>0</v>
      </c>
      <c r="E378" s="156"/>
      <c r="F378" s="152">
        <v>15000000</v>
      </c>
      <c r="G378" s="111">
        <f t="shared" si="12"/>
        <v>15000000</v>
      </c>
      <c r="H378" s="81" t="s">
        <v>362</v>
      </c>
    </row>
    <row r="379" spans="1:8">
      <c r="A379" s="80">
        <v>6</v>
      </c>
      <c r="B379" s="234">
        <v>22090106</v>
      </c>
      <c r="C379" s="235" t="s">
        <v>865</v>
      </c>
      <c r="D379" s="297">
        <v>0</v>
      </c>
      <c r="E379" s="151"/>
      <c r="F379" s="152">
        <v>5000000</v>
      </c>
      <c r="G379" s="111">
        <f t="shared" si="12"/>
        <v>5000000</v>
      </c>
      <c r="H379" s="81" t="s">
        <v>362</v>
      </c>
    </row>
    <row r="380" spans="1:8">
      <c r="A380" s="178"/>
      <c r="B380" s="159"/>
      <c r="C380" s="160" t="s">
        <v>74</v>
      </c>
      <c r="D380" s="158">
        <f>SUM(D374:D379)</f>
        <v>2000000</v>
      </c>
      <c r="E380" s="298">
        <f>SUM(E374:E379)</f>
        <v>0</v>
      </c>
      <c r="F380" s="109">
        <f>SUM(F374:F379)</f>
        <v>80000000</v>
      </c>
      <c r="G380" s="109">
        <f>SUM(G374:G379)</f>
        <v>82000000</v>
      </c>
      <c r="H380" s="81"/>
    </row>
    <row r="397" spans="1:7">
      <c r="A397" s="410" t="s">
        <v>267</v>
      </c>
      <c r="B397" s="410"/>
      <c r="C397" s="410"/>
      <c r="D397" s="410"/>
      <c r="E397" s="410"/>
      <c r="F397" s="410"/>
      <c r="G397" s="410"/>
    </row>
    <row r="398" spans="1:7">
      <c r="A398" s="410" t="s">
        <v>365</v>
      </c>
      <c r="B398" s="410"/>
      <c r="C398" s="410"/>
      <c r="D398" s="410"/>
      <c r="E398" s="410"/>
      <c r="F398" s="410"/>
      <c r="G398" s="410"/>
    </row>
    <row r="399" spans="1:7">
      <c r="A399" s="410" t="s">
        <v>54</v>
      </c>
      <c r="B399" s="410"/>
      <c r="C399" s="410"/>
      <c r="D399" s="410"/>
      <c r="E399" s="410"/>
      <c r="F399" s="410"/>
      <c r="G399" s="410"/>
    </row>
    <row r="400" spans="1:7">
      <c r="A400" s="233"/>
      <c r="B400" s="233"/>
      <c r="C400" s="233"/>
      <c r="D400" s="233"/>
      <c r="E400" s="233"/>
      <c r="F400" s="233"/>
      <c r="G400" s="233"/>
    </row>
    <row r="401" spans="1:8">
      <c r="A401" s="143" t="s">
        <v>331</v>
      </c>
      <c r="B401" s="143"/>
      <c r="C401" s="143"/>
      <c r="D401" s="143"/>
      <c r="E401" s="143"/>
      <c r="F401" s="143"/>
      <c r="G401" s="144"/>
    </row>
    <row r="402" spans="1:8">
      <c r="A402" s="144"/>
      <c r="B402" s="233"/>
      <c r="C402" s="144"/>
      <c r="D402" s="144"/>
      <c r="E402" s="144"/>
      <c r="F402" s="144"/>
      <c r="G402" s="144"/>
    </row>
    <row r="403" spans="1:8">
      <c r="A403" s="145" t="s">
        <v>330</v>
      </c>
      <c r="B403" s="145"/>
      <c r="C403" s="145"/>
      <c r="D403" s="144"/>
      <c r="E403" s="144"/>
      <c r="F403" s="144"/>
      <c r="G403" s="144"/>
    </row>
    <row r="404" spans="1:8" ht="36.75">
      <c r="A404" s="146" t="s">
        <v>0</v>
      </c>
      <c r="B404" s="147" t="s">
        <v>57</v>
      </c>
      <c r="C404" s="147" t="s">
        <v>58</v>
      </c>
      <c r="D404" s="148" t="s">
        <v>268</v>
      </c>
      <c r="E404" s="148" t="s">
        <v>59</v>
      </c>
      <c r="F404" s="147" t="s">
        <v>60</v>
      </c>
      <c r="G404" s="147" t="s">
        <v>460</v>
      </c>
      <c r="H404" s="149" t="s">
        <v>61</v>
      </c>
    </row>
    <row r="405" spans="1:8">
      <c r="A405" s="80">
        <v>1</v>
      </c>
      <c r="B405" s="234">
        <v>22090101</v>
      </c>
      <c r="C405" s="235" t="s">
        <v>332</v>
      </c>
      <c r="D405" s="227">
        <v>5000000</v>
      </c>
      <c r="E405" s="151">
        <v>1400000</v>
      </c>
      <c r="F405" s="154">
        <v>0</v>
      </c>
      <c r="G405" s="111">
        <f t="shared" ref="G405:G419" si="13">D405+F405</f>
        <v>5000000</v>
      </c>
      <c r="H405" s="153"/>
    </row>
    <row r="406" spans="1:8">
      <c r="A406" s="80">
        <v>2</v>
      </c>
      <c r="B406" s="234">
        <v>22090102</v>
      </c>
      <c r="C406" s="235" t="s">
        <v>333</v>
      </c>
      <c r="D406" s="297">
        <v>0</v>
      </c>
      <c r="E406" s="154">
        <v>0</v>
      </c>
      <c r="F406" s="154">
        <v>0</v>
      </c>
      <c r="G406" s="111">
        <f t="shared" si="13"/>
        <v>0</v>
      </c>
      <c r="H406" s="81"/>
    </row>
    <row r="407" spans="1:8">
      <c r="A407" s="80">
        <v>3</v>
      </c>
      <c r="B407" s="234">
        <v>22090103</v>
      </c>
      <c r="C407" s="235" t="s">
        <v>334</v>
      </c>
      <c r="D407" s="227">
        <v>1800000</v>
      </c>
      <c r="E407" s="154">
        <v>512000</v>
      </c>
      <c r="F407" s="154">
        <v>0</v>
      </c>
      <c r="G407" s="111">
        <f t="shared" si="13"/>
        <v>1800000</v>
      </c>
      <c r="H407" s="81"/>
    </row>
    <row r="408" spans="1:8">
      <c r="A408" s="80">
        <v>4</v>
      </c>
      <c r="B408" s="234">
        <v>22090104</v>
      </c>
      <c r="C408" s="235" t="s">
        <v>335</v>
      </c>
      <c r="D408" s="227">
        <v>2500000</v>
      </c>
      <c r="E408" s="154">
        <v>1150000</v>
      </c>
      <c r="F408" s="154">
        <v>0</v>
      </c>
      <c r="G408" s="111">
        <f t="shared" si="13"/>
        <v>2500000</v>
      </c>
      <c r="H408" s="81"/>
    </row>
    <row r="409" spans="1:8">
      <c r="A409" s="80">
        <v>5</v>
      </c>
      <c r="B409" s="234">
        <v>22090105</v>
      </c>
      <c r="C409" s="235" t="s">
        <v>336</v>
      </c>
      <c r="D409" s="227">
        <v>2200000</v>
      </c>
      <c r="E409" s="154">
        <v>400000</v>
      </c>
      <c r="F409" s="154">
        <v>0</v>
      </c>
      <c r="G409" s="111">
        <f t="shared" si="13"/>
        <v>2200000</v>
      </c>
      <c r="H409" s="81"/>
    </row>
    <row r="410" spans="1:8">
      <c r="A410" s="80">
        <v>6</v>
      </c>
      <c r="B410" s="234">
        <v>22090106</v>
      </c>
      <c r="C410" s="235" t="s">
        <v>337</v>
      </c>
      <c r="D410" s="297">
        <v>0</v>
      </c>
      <c r="E410" s="151">
        <v>0</v>
      </c>
      <c r="F410" s="154">
        <v>0</v>
      </c>
      <c r="G410" s="111">
        <f t="shared" si="13"/>
        <v>0</v>
      </c>
      <c r="H410" s="81"/>
    </row>
    <row r="411" spans="1:8">
      <c r="A411" s="80">
        <v>7</v>
      </c>
      <c r="B411" s="234">
        <v>22090107</v>
      </c>
      <c r="C411" s="235" t="s">
        <v>338</v>
      </c>
      <c r="D411" s="227">
        <v>1500000</v>
      </c>
      <c r="E411" s="154">
        <v>0</v>
      </c>
      <c r="F411" s="154">
        <v>0</v>
      </c>
      <c r="G411" s="111">
        <f t="shared" si="13"/>
        <v>1500000</v>
      </c>
      <c r="H411" s="81"/>
    </row>
    <row r="412" spans="1:8" ht="23.25">
      <c r="A412" s="80">
        <v>8</v>
      </c>
      <c r="B412" s="234">
        <v>22090108</v>
      </c>
      <c r="C412" s="235" t="s">
        <v>339</v>
      </c>
      <c r="D412" s="227">
        <v>20000000</v>
      </c>
      <c r="E412" s="154">
        <v>7640000</v>
      </c>
      <c r="F412" s="154">
        <v>0</v>
      </c>
      <c r="G412" s="111">
        <f t="shared" si="13"/>
        <v>20000000</v>
      </c>
      <c r="H412" s="81"/>
    </row>
    <row r="413" spans="1:8">
      <c r="A413" s="80">
        <v>9</v>
      </c>
      <c r="B413" s="234">
        <v>22090109</v>
      </c>
      <c r="C413" s="235" t="s">
        <v>340</v>
      </c>
      <c r="D413" s="297">
        <v>0</v>
      </c>
      <c r="E413" s="154">
        <v>0</v>
      </c>
      <c r="F413" s="154">
        <v>0</v>
      </c>
      <c r="G413" s="111">
        <f t="shared" si="13"/>
        <v>0</v>
      </c>
      <c r="H413" s="81"/>
    </row>
    <row r="414" spans="1:8">
      <c r="A414" s="80">
        <v>10</v>
      </c>
      <c r="B414" s="234">
        <v>22090110</v>
      </c>
      <c r="C414" s="235" t="s">
        <v>341</v>
      </c>
      <c r="D414" s="227">
        <v>14000000</v>
      </c>
      <c r="E414" s="151">
        <v>400000</v>
      </c>
      <c r="F414" s="154">
        <v>0</v>
      </c>
      <c r="G414" s="111">
        <f t="shared" si="13"/>
        <v>14000000</v>
      </c>
      <c r="H414" s="81"/>
    </row>
    <row r="415" spans="1:8">
      <c r="A415" s="80">
        <v>11</v>
      </c>
      <c r="B415" s="234">
        <v>22090111</v>
      </c>
      <c r="C415" s="235" t="s">
        <v>342</v>
      </c>
      <c r="D415" s="227">
        <v>2000000</v>
      </c>
      <c r="E415" s="156">
        <v>0</v>
      </c>
      <c r="F415" s="154">
        <v>0</v>
      </c>
      <c r="G415" s="111">
        <f t="shared" si="13"/>
        <v>2000000</v>
      </c>
      <c r="H415" s="81"/>
    </row>
    <row r="416" spans="1:8" ht="23.25">
      <c r="A416" s="80">
        <v>12</v>
      </c>
      <c r="B416" s="234">
        <v>22090112</v>
      </c>
      <c r="C416" s="235" t="s">
        <v>343</v>
      </c>
      <c r="D416" s="227">
        <v>2000000</v>
      </c>
      <c r="E416" s="156">
        <v>0</v>
      </c>
      <c r="F416" s="152">
        <v>0</v>
      </c>
      <c r="G416" s="111">
        <f t="shared" si="13"/>
        <v>2000000</v>
      </c>
      <c r="H416" s="81"/>
    </row>
    <row r="417" spans="1:8">
      <c r="A417" s="80">
        <v>13</v>
      </c>
      <c r="B417" s="234">
        <v>22090113</v>
      </c>
      <c r="C417" s="235" t="s">
        <v>344</v>
      </c>
      <c r="D417" s="297">
        <v>0</v>
      </c>
      <c r="E417" s="156">
        <v>0</v>
      </c>
      <c r="F417" s="152">
        <v>0</v>
      </c>
      <c r="G417" s="111">
        <f t="shared" si="13"/>
        <v>0</v>
      </c>
      <c r="H417" s="81"/>
    </row>
    <row r="418" spans="1:8" ht="23.25">
      <c r="A418" s="231">
        <v>14</v>
      </c>
      <c r="B418" s="234">
        <v>22090114</v>
      </c>
      <c r="C418" s="235" t="s">
        <v>345</v>
      </c>
      <c r="D418" s="297">
        <v>0</v>
      </c>
      <c r="E418" s="163">
        <v>0</v>
      </c>
      <c r="F418" s="154">
        <v>0</v>
      </c>
      <c r="G418" s="111">
        <f t="shared" si="13"/>
        <v>0</v>
      </c>
      <c r="H418" s="81"/>
    </row>
    <row r="419" spans="1:8">
      <c r="A419" s="231">
        <v>15</v>
      </c>
      <c r="B419" s="234">
        <v>22090115</v>
      </c>
      <c r="C419" s="235" t="s">
        <v>363</v>
      </c>
      <c r="D419" s="307">
        <v>0</v>
      </c>
      <c r="E419" s="163">
        <v>2506000</v>
      </c>
      <c r="F419" s="152">
        <v>2506000</v>
      </c>
      <c r="G419" s="111">
        <f t="shared" si="13"/>
        <v>2506000</v>
      </c>
      <c r="H419" s="85" t="s">
        <v>364</v>
      </c>
    </row>
    <row r="420" spans="1:8">
      <c r="A420" s="81"/>
      <c r="B420" s="76"/>
      <c r="C420" s="157" t="s">
        <v>74</v>
      </c>
      <c r="D420" s="158">
        <f>SUM(D405:D419)</f>
        <v>51000000</v>
      </c>
      <c r="E420" s="158">
        <f>SUM(E405:E419)</f>
        <v>14008000</v>
      </c>
      <c r="F420" s="109">
        <f>SUM(F405:F419)</f>
        <v>2506000</v>
      </c>
      <c r="G420" s="109">
        <f>SUM(G405:G419)</f>
        <v>53506000</v>
      </c>
      <c r="H420" s="81"/>
    </row>
    <row r="428" spans="1:8">
      <c r="A428" s="410" t="s">
        <v>267</v>
      </c>
      <c r="B428" s="410"/>
      <c r="C428" s="410"/>
      <c r="D428" s="410"/>
      <c r="E428" s="410"/>
      <c r="F428" s="410"/>
      <c r="G428" s="410"/>
    </row>
    <row r="429" spans="1:8">
      <c r="A429" s="410" t="s">
        <v>365</v>
      </c>
      <c r="B429" s="410"/>
      <c r="C429" s="410"/>
      <c r="D429" s="410"/>
      <c r="E429" s="410"/>
      <c r="F429" s="410"/>
      <c r="G429" s="410"/>
    </row>
    <row r="430" spans="1:8">
      <c r="A430" s="410" t="s">
        <v>54</v>
      </c>
      <c r="B430" s="410"/>
      <c r="C430" s="410"/>
      <c r="D430" s="410"/>
      <c r="E430" s="410"/>
      <c r="F430" s="410"/>
      <c r="G430" s="410"/>
    </row>
    <row r="431" spans="1:8">
      <c r="A431" s="233"/>
      <c r="B431" s="233"/>
      <c r="C431" s="233"/>
      <c r="D431" s="233"/>
      <c r="E431" s="233"/>
      <c r="F431" s="233"/>
      <c r="G431" s="233"/>
    </row>
    <row r="432" spans="1:8">
      <c r="A432" s="143" t="s">
        <v>346</v>
      </c>
      <c r="B432" s="143"/>
      <c r="C432" s="143"/>
      <c r="D432" s="143"/>
      <c r="E432" s="143"/>
      <c r="F432" s="143"/>
      <c r="G432" s="144"/>
    </row>
    <row r="433" spans="1:8">
      <c r="A433" s="144"/>
      <c r="B433" s="233"/>
      <c r="C433" s="144"/>
      <c r="D433" s="144"/>
      <c r="E433" s="144"/>
      <c r="F433" s="144"/>
      <c r="G433" s="144"/>
    </row>
    <row r="434" spans="1:8">
      <c r="A434" s="145" t="s">
        <v>355</v>
      </c>
      <c r="B434" s="145"/>
      <c r="C434" s="145"/>
      <c r="D434" s="144"/>
      <c r="E434" s="144"/>
      <c r="F434" s="144"/>
      <c r="G434" s="144"/>
    </row>
    <row r="435" spans="1:8" ht="36.75">
      <c r="A435" s="165" t="s">
        <v>0</v>
      </c>
      <c r="B435" s="148" t="s">
        <v>57</v>
      </c>
      <c r="C435" s="148" t="s">
        <v>58</v>
      </c>
      <c r="D435" s="148" t="s">
        <v>268</v>
      </c>
      <c r="E435" s="148" t="s">
        <v>59</v>
      </c>
      <c r="F435" s="147" t="s">
        <v>60</v>
      </c>
      <c r="G435" s="147" t="s">
        <v>460</v>
      </c>
      <c r="H435" s="149" t="s">
        <v>61</v>
      </c>
    </row>
    <row r="436" spans="1:8">
      <c r="A436" s="80">
        <v>1</v>
      </c>
      <c r="B436" s="254">
        <v>22090101</v>
      </c>
      <c r="C436" s="255" t="s">
        <v>347</v>
      </c>
      <c r="D436" s="297">
        <v>0</v>
      </c>
      <c r="E436" s="154">
        <v>0</v>
      </c>
      <c r="F436" s="154">
        <v>0</v>
      </c>
      <c r="G436" s="111">
        <f t="shared" ref="G436:G437" si="14">D436+F436</f>
        <v>0</v>
      </c>
      <c r="H436" s="81"/>
    </row>
    <row r="437" spans="1:8">
      <c r="A437" s="80">
        <v>2</v>
      </c>
      <c r="B437" s="254">
        <v>22090102</v>
      </c>
      <c r="C437" s="255" t="s">
        <v>348</v>
      </c>
      <c r="D437" s="297">
        <v>0</v>
      </c>
      <c r="E437" s="154">
        <v>0</v>
      </c>
      <c r="F437" s="154">
        <v>0</v>
      </c>
      <c r="G437" s="111">
        <f t="shared" si="14"/>
        <v>0</v>
      </c>
      <c r="H437" s="81"/>
    </row>
    <row r="438" spans="1:8">
      <c r="A438" s="80">
        <v>3</v>
      </c>
      <c r="B438" s="254">
        <v>22090103</v>
      </c>
      <c r="C438" s="255" t="s">
        <v>349</v>
      </c>
      <c r="D438" s="227">
        <v>1500000</v>
      </c>
      <c r="E438" s="154">
        <v>838000</v>
      </c>
      <c r="F438" s="154">
        <v>0</v>
      </c>
      <c r="G438" s="111">
        <f>D438+F438</f>
        <v>1500000</v>
      </c>
      <c r="H438" s="81"/>
    </row>
    <row r="439" spans="1:8" ht="34.5">
      <c r="A439" s="80">
        <v>4</v>
      </c>
      <c r="B439" s="254">
        <v>22090104</v>
      </c>
      <c r="C439" s="255" t="s">
        <v>350</v>
      </c>
      <c r="D439" s="297">
        <v>0</v>
      </c>
      <c r="E439" s="154">
        <v>0</v>
      </c>
      <c r="F439" s="154">
        <v>0</v>
      </c>
      <c r="G439" s="111">
        <f>D439+F439</f>
        <v>0</v>
      </c>
      <c r="H439" s="81"/>
    </row>
    <row r="440" spans="1:8" ht="34.5">
      <c r="A440" s="80">
        <v>5</v>
      </c>
      <c r="B440" s="254">
        <v>22090105</v>
      </c>
      <c r="C440" s="255" t="s">
        <v>351</v>
      </c>
      <c r="D440" s="297">
        <v>0</v>
      </c>
      <c r="E440" s="154">
        <v>2375000</v>
      </c>
      <c r="F440" s="152">
        <v>2375000</v>
      </c>
      <c r="G440" s="111">
        <f>D440+F440</f>
        <v>2375000</v>
      </c>
      <c r="H440" s="80" t="s">
        <v>364</v>
      </c>
    </row>
    <row r="441" spans="1:8" ht="23.25">
      <c r="A441" s="80">
        <v>6</v>
      </c>
      <c r="B441" s="254">
        <v>22090106</v>
      </c>
      <c r="C441" s="255" t="s">
        <v>352</v>
      </c>
      <c r="D441" s="227">
        <v>500000</v>
      </c>
      <c r="E441" s="154">
        <v>0</v>
      </c>
      <c r="F441" s="154">
        <v>0</v>
      </c>
      <c r="G441" s="111">
        <f t="shared" ref="G441:G443" si="15">D441+F441</f>
        <v>500000</v>
      </c>
      <c r="H441" s="81"/>
    </row>
    <row r="442" spans="1:8" ht="23.25">
      <c r="A442" s="80">
        <v>7</v>
      </c>
      <c r="B442" s="254">
        <v>22090107</v>
      </c>
      <c r="C442" s="255" t="s">
        <v>353</v>
      </c>
      <c r="D442" s="297">
        <v>0</v>
      </c>
      <c r="E442" s="154">
        <v>0</v>
      </c>
      <c r="F442" s="154">
        <v>0</v>
      </c>
      <c r="G442" s="111">
        <f t="shared" si="15"/>
        <v>0</v>
      </c>
      <c r="H442" s="81"/>
    </row>
    <row r="443" spans="1:8" ht="23.25">
      <c r="A443" s="80">
        <v>8</v>
      </c>
      <c r="B443" s="254">
        <v>22090108</v>
      </c>
      <c r="C443" s="255" t="s">
        <v>354</v>
      </c>
      <c r="D443" s="297">
        <v>0</v>
      </c>
      <c r="E443" s="154">
        <v>0</v>
      </c>
      <c r="F443" s="154">
        <v>0</v>
      </c>
      <c r="G443" s="111">
        <f t="shared" si="15"/>
        <v>0</v>
      </c>
      <c r="H443" s="81"/>
    </row>
    <row r="444" spans="1:8">
      <c r="A444" s="178"/>
      <c r="B444" s="162"/>
      <c r="C444" s="189" t="s">
        <v>74</v>
      </c>
      <c r="D444" s="191">
        <f>SUM(D436:D443)</f>
        <v>2000000</v>
      </c>
      <c r="E444" s="190">
        <f>SUM(E436:E443)</f>
        <v>3213000</v>
      </c>
      <c r="F444" s="109">
        <f>SUM(F436:F443)</f>
        <v>2375000</v>
      </c>
      <c r="G444" s="109">
        <f>SUM(G436:G443)</f>
        <v>4375000</v>
      </c>
      <c r="H444" s="81"/>
    </row>
    <row r="456" spans="1:8">
      <c r="A456" s="410" t="s">
        <v>267</v>
      </c>
      <c r="B456" s="410"/>
      <c r="C456" s="410"/>
      <c r="D456" s="410"/>
      <c r="E456" s="410"/>
      <c r="F456" s="410"/>
      <c r="G456" s="410"/>
    </row>
    <row r="457" spans="1:8">
      <c r="A457" s="410" t="s">
        <v>365</v>
      </c>
      <c r="B457" s="410"/>
      <c r="C457" s="410"/>
      <c r="D457" s="410"/>
      <c r="E457" s="410"/>
      <c r="F457" s="410"/>
      <c r="G457" s="410"/>
    </row>
    <row r="458" spans="1:8">
      <c r="A458" s="410" t="s">
        <v>54</v>
      </c>
      <c r="B458" s="410"/>
      <c r="C458" s="410"/>
      <c r="D458" s="410"/>
      <c r="E458" s="410"/>
      <c r="F458" s="410"/>
      <c r="G458" s="410"/>
    </row>
    <row r="459" spans="1:8">
      <c r="A459" s="238"/>
      <c r="B459" s="238"/>
      <c r="C459" s="238"/>
      <c r="D459" s="238"/>
      <c r="E459" s="238"/>
      <c r="F459" s="238"/>
      <c r="G459" s="238"/>
    </row>
    <row r="460" spans="1:8">
      <c r="A460" s="143" t="s">
        <v>367</v>
      </c>
      <c r="B460" s="143"/>
      <c r="C460" s="143"/>
      <c r="D460" s="143"/>
      <c r="E460" s="143"/>
      <c r="F460" s="143"/>
      <c r="G460" s="144"/>
    </row>
    <row r="461" spans="1:8">
      <c r="A461" s="144"/>
      <c r="B461" s="238"/>
      <c r="C461" s="144"/>
      <c r="D461" s="144"/>
      <c r="E461" s="144"/>
      <c r="F461" s="144"/>
      <c r="G461" s="144"/>
    </row>
    <row r="462" spans="1:8">
      <c r="A462" s="145" t="s">
        <v>366</v>
      </c>
      <c r="B462" s="145"/>
      <c r="C462" s="145"/>
      <c r="D462" s="144"/>
      <c r="E462" s="144"/>
      <c r="F462" s="144"/>
      <c r="G462" s="144"/>
    </row>
    <row r="463" spans="1:8" ht="36.75">
      <c r="A463" s="165" t="s">
        <v>0</v>
      </c>
      <c r="B463" s="148" t="s">
        <v>57</v>
      </c>
      <c r="C463" s="148" t="s">
        <v>58</v>
      </c>
      <c r="D463" s="148" t="s">
        <v>268</v>
      </c>
      <c r="E463" s="148" t="s">
        <v>59</v>
      </c>
      <c r="F463" s="147" t="s">
        <v>60</v>
      </c>
      <c r="G463" s="147" t="s">
        <v>460</v>
      </c>
      <c r="H463" s="149" t="s">
        <v>61</v>
      </c>
    </row>
    <row r="464" spans="1:8" ht="23.25">
      <c r="A464" s="80">
        <v>1</v>
      </c>
      <c r="B464" s="234">
        <v>22090101</v>
      </c>
      <c r="C464" s="235" t="s">
        <v>368</v>
      </c>
      <c r="D464" s="228">
        <v>0</v>
      </c>
      <c r="E464" s="154">
        <v>0</v>
      </c>
      <c r="F464" s="154">
        <v>0</v>
      </c>
      <c r="G464" s="111">
        <f t="shared" ref="G464:G465" si="16">D464+F464</f>
        <v>0</v>
      </c>
      <c r="H464" s="81"/>
    </row>
    <row r="465" spans="1:8">
      <c r="A465" s="80">
        <v>2</v>
      </c>
      <c r="B465" s="234">
        <v>22090102</v>
      </c>
      <c r="C465" s="235" t="s">
        <v>369</v>
      </c>
      <c r="D465" s="227">
        <v>500000</v>
      </c>
      <c r="E465" s="154">
        <v>0</v>
      </c>
      <c r="F465" s="154">
        <v>0</v>
      </c>
      <c r="G465" s="111">
        <f t="shared" si="16"/>
        <v>500000</v>
      </c>
      <c r="H465" s="81"/>
    </row>
    <row r="466" spans="1:8" ht="23.25">
      <c r="A466" s="80">
        <v>3</v>
      </c>
      <c r="B466" s="234">
        <v>22090103</v>
      </c>
      <c r="C466" s="235" t="s">
        <v>370</v>
      </c>
      <c r="D466" s="227">
        <v>500000</v>
      </c>
      <c r="E466" s="154">
        <v>0</v>
      </c>
      <c r="F466" s="154">
        <v>0</v>
      </c>
      <c r="G466" s="111">
        <f>D466+F466</f>
        <v>500000</v>
      </c>
      <c r="H466" s="81"/>
    </row>
    <row r="467" spans="1:8" ht="23.25">
      <c r="A467" s="80">
        <v>4</v>
      </c>
      <c r="B467" s="234">
        <v>22090104</v>
      </c>
      <c r="C467" s="235" t="s">
        <v>371</v>
      </c>
      <c r="D467" s="227">
        <v>500000</v>
      </c>
      <c r="E467" s="154">
        <v>0</v>
      </c>
      <c r="F467" s="154">
        <v>0</v>
      </c>
      <c r="G467" s="111">
        <f>D467+F467</f>
        <v>500000</v>
      </c>
      <c r="H467" s="81"/>
    </row>
    <row r="468" spans="1:8">
      <c r="A468" s="80">
        <v>5</v>
      </c>
      <c r="B468" s="234">
        <v>22090105</v>
      </c>
      <c r="C468" s="235" t="s">
        <v>372</v>
      </c>
      <c r="D468" s="228">
        <v>0</v>
      </c>
      <c r="E468" s="154">
        <v>0</v>
      </c>
      <c r="F468" s="154">
        <v>0</v>
      </c>
      <c r="G468" s="111">
        <f>D468+F468</f>
        <v>0</v>
      </c>
      <c r="H468" s="80"/>
    </row>
    <row r="469" spans="1:8">
      <c r="A469" s="260">
        <v>6</v>
      </c>
      <c r="B469" s="261">
        <v>22090106</v>
      </c>
      <c r="C469" s="262" t="s">
        <v>373</v>
      </c>
      <c r="D469" s="258"/>
      <c r="E469" s="263">
        <f>2140000+719015.75+20000000</f>
        <v>22859015.75</v>
      </c>
      <c r="F469" s="152">
        <v>50000000</v>
      </c>
      <c r="G469" s="111">
        <f t="shared" ref="G469" si="17">D469+F469</f>
        <v>50000000</v>
      </c>
      <c r="H469" s="80" t="s">
        <v>364</v>
      </c>
    </row>
    <row r="470" spans="1:8">
      <c r="A470" s="178"/>
      <c r="B470" s="162"/>
      <c r="C470" s="189" t="s">
        <v>74</v>
      </c>
      <c r="D470" s="191">
        <f>SUM(D464:D469)</f>
        <v>1500000</v>
      </c>
      <c r="E470" s="191">
        <f t="shared" ref="E470:G470" si="18">SUM(E464:E469)</f>
        <v>22859015.75</v>
      </c>
      <c r="F470" s="191">
        <f t="shared" si="18"/>
        <v>50000000</v>
      </c>
      <c r="G470" s="191">
        <f t="shared" si="18"/>
        <v>51500000</v>
      </c>
      <c r="H470" s="81"/>
    </row>
    <row r="483" spans="1:8">
      <c r="A483" s="410" t="s">
        <v>267</v>
      </c>
      <c r="B483" s="410"/>
      <c r="C483" s="410"/>
      <c r="D483" s="410"/>
      <c r="E483" s="410"/>
      <c r="F483" s="410"/>
      <c r="G483" s="410"/>
    </row>
    <row r="484" spans="1:8">
      <c r="A484" s="410" t="s">
        <v>365</v>
      </c>
      <c r="B484" s="410"/>
      <c r="C484" s="410"/>
      <c r="D484" s="410"/>
      <c r="E484" s="410"/>
      <c r="F484" s="410"/>
      <c r="G484" s="410"/>
    </row>
    <row r="485" spans="1:8">
      <c r="A485" s="410" t="s">
        <v>54</v>
      </c>
      <c r="B485" s="410"/>
      <c r="C485" s="410"/>
      <c r="D485" s="410"/>
      <c r="E485" s="410"/>
      <c r="F485" s="410"/>
      <c r="G485" s="410"/>
    </row>
    <row r="486" spans="1:8">
      <c r="A486" s="322"/>
      <c r="B486" s="322"/>
      <c r="C486" s="322"/>
      <c r="D486" s="322"/>
      <c r="E486" s="322"/>
      <c r="F486" s="322"/>
      <c r="G486" s="322"/>
    </row>
    <row r="487" spans="1:8">
      <c r="A487" s="143" t="s">
        <v>503</v>
      </c>
      <c r="B487" s="143"/>
      <c r="C487" s="143"/>
      <c r="D487" s="143"/>
      <c r="E487" s="143"/>
      <c r="F487" s="143"/>
      <c r="G487" s="144"/>
    </row>
    <row r="488" spans="1:8">
      <c r="A488" s="144"/>
      <c r="B488" s="322"/>
      <c r="C488" s="144"/>
      <c r="D488" s="144"/>
      <c r="E488" s="144"/>
      <c r="F488" s="144"/>
      <c r="G488" s="144"/>
    </row>
    <row r="489" spans="1:8">
      <c r="A489" s="145" t="s">
        <v>553</v>
      </c>
      <c r="B489" s="145"/>
      <c r="C489" s="145"/>
      <c r="D489" s="144"/>
      <c r="E489" s="144"/>
      <c r="F489" s="144"/>
      <c r="G489" s="144"/>
    </row>
    <row r="490" spans="1:8" ht="36.75">
      <c r="A490" s="146" t="s">
        <v>0</v>
      </c>
      <c r="B490" s="147" t="s">
        <v>57</v>
      </c>
      <c r="C490" s="147" t="s">
        <v>58</v>
      </c>
      <c r="D490" s="337" t="s">
        <v>268</v>
      </c>
      <c r="E490" s="148" t="s">
        <v>59</v>
      </c>
      <c r="F490" s="147" t="s">
        <v>60</v>
      </c>
      <c r="G490" s="147" t="s">
        <v>460</v>
      </c>
      <c r="H490" s="149" t="s">
        <v>61</v>
      </c>
    </row>
    <row r="491" spans="1:8">
      <c r="A491" s="80">
        <v>1</v>
      </c>
      <c r="B491" s="234">
        <v>22090101</v>
      </c>
      <c r="C491" s="235" t="s">
        <v>504</v>
      </c>
      <c r="D491" s="227">
        <v>15000000</v>
      </c>
      <c r="E491" s="154">
        <v>0</v>
      </c>
      <c r="F491" s="154">
        <v>0</v>
      </c>
      <c r="G491" s="111">
        <f>D491+F491</f>
        <v>15000000</v>
      </c>
      <c r="H491" s="81"/>
    </row>
    <row r="492" spans="1:8" ht="23.25">
      <c r="A492" s="80">
        <v>2</v>
      </c>
      <c r="B492" s="234">
        <v>22090102</v>
      </c>
      <c r="C492" s="235" t="s">
        <v>505</v>
      </c>
      <c r="D492" s="227">
        <v>10000000</v>
      </c>
      <c r="E492" s="154">
        <v>0</v>
      </c>
      <c r="F492" s="154">
        <v>0</v>
      </c>
      <c r="G492" s="111">
        <f t="shared" ref="G492:G529" si="19">D492+F492</f>
        <v>10000000</v>
      </c>
      <c r="H492" s="81"/>
    </row>
    <row r="493" spans="1:8">
      <c r="A493" s="80">
        <v>3</v>
      </c>
      <c r="B493" s="234">
        <v>22090103</v>
      </c>
      <c r="C493" s="235" t="s">
        <v>506</v>
      </c>
      <c r="D493" s="227">
        <v>80000000</v>
      </c>
      <c r="E493" s="154">
        <v>0</v>
      </c>
      <c r="F493" s="154">
        <v>0</v>
      </c>
      <c r="G493" s="111">
        <f t="shared" si="19"/>
        <v>80000000</v>
      </c>
      <c r="H493" s="81"/>
    </row>
    <row r="494" spans="1:8" ht="23.25">
      <c r="A494" s="80">
        <v>4</v>
      </c>
      <c r="B494" s="234">
        <v>22090104</v>
      </c>
      <c r="C494" s="235" t="s">
        <v>507</v>
      </c>
      <c r="D494" s="227">
        <v>70000000</v>
      </c>
      <c r="E494" s="154">
        <v>0</v>
      </c>
      <c r="F494" s="154">
        <v>0</v>
      </c>
      <c r="G494" s="111">
        <f t="shared" si="19"/>
        <v>70000000</v>
      </c>
      <c r="H494" s="81"/>
    </row>
    <row r="495" spans="1:8">
      <c r="A495" s="80">
        <v>5</v>
      </c>
      <c r="B495" s="234">
        <v>22090105</v>
      </c>
      <c r="C495" s="235" t="s">
        <v>508</v>
      </c>
      <c r="D495" s="227">
        <v>15000000</v>
      </c>
      <c r="E495" s="154">
        <v>0</v>
      </c>
      <c r="F495" s="154">
        <v>0</v>
      </c>
      <c r="G495" s="111">
        <f t="shared" si="19"/>
        <v>15000000</v>
      </c>
      <c r="H495" s="80"/>
    </row>
    <row r="496" spans="1:8">
      <c r="A496" s="80">
        <v>6</v>
      </c>
      <c r="B496" s="234">
        <v>22090106</v>
      </c>
      <c r="C496" s="235" t="s">
        <v>509</v>
      </c>
      <c r="D496" s="227">
        <v>10000000</v>
      </c>
      <c r="E496" s="154">
        <v>0</v>
      </c>
      <c r="F496" s="154">
        <v>0</v>
      </c>
      <c r="G496" s="111">
        <f t="shared" si="19"/>
        <v>10000000</v>
      </c>
      <c r="H496" s="80"/>
    </row>
    <row r="497" spans="1:8" ht="23.25">
      <c r="A497" s="80">
        <v>7</v>
      </c>
      <c r="B497" s="234">
        <v>22090107</v>
      </c>
      <c r="C497" s="235" t="s">
        <v>510</v>
      </c>
      <c r="D497" s="228">
        <v>0</v>
      </c>
      <c r="E497" s="154">
        <v>0</v>
      </c>
      <c r="F497" s="154">
        <v>0</v>
      </c>
      <c r="G497" s="111">
        <f t="shared" si="19"/>
        <v>0</v>
      </c>
      <c r="H497" s="81"/>
    </row>
    <row r="498" spans="1:8">
      <c r="A498" s="80">
        <v>8</v>
      </c>
      <c r="B498" s="234">
        <v>22090108</v>
      </c>
      <c r="C498" s="235" t="s">
        <v>511</v>
      </c>
      <c r="D498" s="227">
        <v>10000000</v>
      </c>
      <c r="E498" s="154">
        <v>0</v>
      </c>
      <c r="F498" s="154">
        <v>0</v>
      </c>
      <c r="G498" s="111">
        <f t="shared" si="19"/>
        <v>10000000</v>
      </c>
      <c r="H498" s="81"/>
    </row>
    <row r="499" spans="1:8">
      <c r="A499" s="80">
        <v>9</v>
      </c>
      <c r="B499" s="234">
        <v>22090109</v>
      </c>
      <c r="C499" s="235" t="s">
        <v>512</v>
      </c>
      <c r="D499" s="227">
        <v>10000000</v>
      </c>
      <c r="E499" s="154">
        <v>0</v>
      </c>
      <c r="F499" s="154">
        <v>0</v>
      </c>
      <c r="G499" s="111">
        <f t="shared" si="19"/>
        <v>10000000</v>
      </c>
      <c r="H499" s="81"/>
    </row>
    <row r="500" spans="1:8" ht="23.25">
      <c r="A500" s="80">
        <v>10</v>
      </c>
      <c r="B500" s="234">
        <v>22090110</v>
      </c>
      <c r="C500" s="235" t="s">
        <v>513</v>
      </c>
      <c r="D500" s="227">
        <v>50000000</v>
      </c>
      <c r="E500" s="154">
        <v>0</v>
      </c>
      <c r="F500" s="154">
        <v>0</v>
      </c>
      <c r="G500" s="111">
        <f t="shared" si="19"/>
        <v>50000000</v>
      </c>
      <c r="H500" s="81"/>
    </row>
    <row r="501" spans="1:8" ht="34.5">
      <c r="A501" s="80">
        <v>11</v>
      </c>
      <c r="B501" s="234">
        <v>22090111</v>
      </c>
      <c r="C501" s="235" t="s">
        <v>514</v>
      </c>
      <c r="D501" s="227">
        <v>15000000</v>
      </c>
      <c r="E501" s="154">
        <v>0</v>
      </c>
      <c r="F501" s="154">
        <v>0</v>
      </c>
      <c r="G501" s="111">
        <f t="shared" si="19"/>
        <v>15000000</v>
      </c>
      <c r="H501" s="81"/>
    </row>
    <row r="502" spans="1:8" ht="34.5">
      <c r="A502" s="80">
        <v>12</v>
      </c>
      <c r="B502" s="234">
        <v>22090112</v>
      </c>
      <c r="C502" s="235" t="s">
        <v>515</v>
      </c>
      <c r="D502" s="227">
        <v>20000000</v>
      </c>
      <c r="E502" s="154">
        <v>0</v>
      </c>
      <c r="F502" s="154">
        <v>0</v>
      </c>
      <c r="G502" s="111">
        <f t="shared" si="19"/>
        <v>20000000</v>
      </c>
      <c r="H502" s="81"/>
    </row>
    <row r="503" spans="1:8">
      <c r="A503" s="80">
        <v>13</v>
      </c>
      <c r="B503" s="234">
        <v>22090113</v>
      </c>
      <c r="C503" s="235" t="s">
        <v>516</v>
      </c>
      <c r="D503" s="227">
        <v>30000000</v>
      </c>
      <c r="E503" s="154">
        <v>0</v>
      </c>
      <c r="F503" s="154">
        <v>0</v>
      </c>
      <c r="G503" s="111">
        <f t="shared" si="19"/>
        <v>30000000</v>
      </c>
      <c r="H503" s="81"/>
    </row>
    <row r="504" spans="1:8">
      <c r="A504" s="80">
        <v>14</v>
      </c>
      <c r="B504" s="234">
        <v>22090114</v>
      </c>
      <c r="C504" s="235" t="s">
        <v>517</v>
      </c>
      <c r="D504" s="227">
        <v>40000000</v>
      </c>
      <c r="E504" s="154">
        <v>0</v>
      </c>
      <c r="F504" s="154">
        <v>0</v>
      </c>
      <c r="G504" s="111">
        <f t="shared" si="19"/>
        <v>40000000</v>
      </c>
      <c r="H504" s="81"/>
    </row>
    <row r="505" spans="1:8" ht="34.5">
      <c r="A505" s="80">
        <v>15</v>
      </c>
      <c r="B505" s="234">
        <v>22090115</v>
      </c>
      <c r="C505" s="235" t="s">
        <v>518</v>
      </c>
      <c r="D505" s="227">
        <v>15000000</v>
      </c>
      <c r="E505" s="154">
        <v>0</v>
      </c>
      <c r="F505" s="154">
        <v>0</v>
      </c>
      <c r="G505" s="111">
        <f t="shared" si="19"/>
        <v>15000000</v>
      </c>
      <c r="H505" s="81"/>
    </row>
    <row r="506" spans="1:8" ht="23.25">
      <c r="A506" s="80">
        <v>16</v>
      </c>
      <c r="B506" s="234">
        <v>22090116</v>
      </c>
      <c r="C506" s="235" t="s">
        <v>519</v>
      </c>
      <c r="D506" s="227">
        <v>500000</v>
      </c>
      <c r="E506" s="346">
        <v>0</v>
      </c>
      <c r="F506" s="346">
        <v>0</v>
      </c>
      <c r="G506" s="111">
        <f t="shared" si="19"/>
        <v>500000</v>
      </c>
      <c r="H506" s="81"/>
    </row>
    <row r="507" spans="1:8">
      <c r="A507" s="171"/>
      <c r="B507" s="342"/>
      <c r="C507" s="343"/>
      <c r="D507" s="344"/>
      <c r="E507" s="345"/>
      <c r="F507" s="345"/>
      <c r="G507" s="175"/>
      <c r="H507" s="14"/>
    </row>
    <row r="508" spans="1:8" ht="36.75">
      <c r="A508" s="146" t="s">
        <v>0</v>
      </c>
      <c r="B508" s="147" t="s">
        <v>57</v>
      </c>
      <c r="C508" s="147" t="s">
        <v>58</v>
      </c>
      <c r="D508" s="337" t="s">
        <v>268</v>
      </c>
      <c r="E508" s="148" t="s">
        <v>59</v>
      </c>
      <c r="F508" s="147" t="s">
        <v>60</v>
      </c>
      <c r="G508" s="147" t="s">
        <v>460</v>
      </c>
      <c r="H508" s="149" t="s">
        <v>61</v>
      </c>
    </row>
    <row r="509" spans="1:8" ht="23.25">
      <c r="A509" s="80">
        <v>17</v>
      </c>
      <c r="B509" s="234">
        <v>22090117</v>
      </c>
      <c r="C509" s="235" t="s">
        <v>520</v>
      </c>
      <c r="D509" s="227">
        <v>1000000</v>
      </c>
      <c r="E509" s="346">
        <v>0</v>
      </c>
      <c r="F509" s="346">
        <v>0</v>
      </c>
      <c r="G509" s="111">
        <f t="shared" si="19"/>
        <v>1000000</v>
      </c>
      <c r="H509" s="81"/>
    </row>
    <row r="510" spans="1:8" ht="23.25">
      <c r="A510" s="80">
        <v>18</v>
      </c>
      <c r="B510" s="234">
        <v>22090118</v>
      </c>
      <c r="C510" s="235" t="s">
        <v>521</v>
      </c>
      <c r="D510" s="227">
        <v>30000000</v>
      </c>
      <c r="E510" s="154">
        <v>0</v>
      </c>
      <c r="F510" s="154">
        <v>0</v>
      </c>
      <c r="G510" s="111">
        <f t="shared" si="19"/>
        <v>30000000</v>
      </c>
      <c r="H510" s="81"/>
    </row>
    <row r="511" spans="1:8">
      <c r="A511" s="80">
        <v>19</v>
      </c>
      <c r="B511" s="234">
        <v>22090119</v>
      </c>
      <c r="C511" s="235" t="s">
        <v>522</v>
      </c>
      <c r="D511" s="227">
        <v>2000000</v>
      </c>
      <c r="E511" s="154">
        <v>0</v>
      </c>
      <c r="F511" s="154">
        <v>0</v>
      </c>
      <c r="G511" s="111">
        <f t="shared" si="19"/>
        <v>2000000</v>
      </c>
      <c r="H511" s="81"/>
    </row>
    <row r="512" spans="1:8">
      <c r="A512" s="80">
        <v>20</v>
      </c>
      <c r="B512" s="234">
        <v>22090120</v>
      </c>
      <c r="C512" s="235" t="s">
        <v>523</v>
      </c>
      <c r="D512" s="227">
        <v>40000000</v>
      </c>
      <c r="E512" s="154">
        <v>0</v>
      </c>
      <c r="F512" s="154">
        <v>0</v>
      </c>
      <c r="G512" s="111">
        <f t="shared" si="19"/>
        <v>40000000</v>
      </c>
      <c r="H512" s="81"/>
    </row>
    <row r="513" spans="1:8" ht="23.25">
      <c r="A513" s="80">
        <v>21</v>
      </c>
      <c r="B513" s="234">
        <v>22090121</v>
      </c>
      <c r="C513" s="235" t="s">
        <v>524</v>
      </c>
      <c r="D513" s="227">
        <v>45000000</v>
      </c>
      <c r="E513" s="154">
        <v>0</v>
      </c>
      <c r="F513" s="154">
        <v>0</v>
      </c>
      <c r="G513" s="111">
        <f t="shared" si="19"/>
        <v>45000000</v>
      </c>
      <c r="H513" s="81"/>
    </row>
    <row r="514" spans="1:8">
      <c r="A514" s="80">
        <v>22</v>
      </c>
      <c r="B514" s="234">
        <v>22090122</v>
      </c>
      <c r="C514" s="235" t="s">
        <v>525</v>
      </c>
      <c r="D514" s="227">
        <v>5000000</v>
      </c>
      <c r="E514" s="154">
        <v>0</v>
      </c>
      <c r="F514" s="154">
        <v>0</v>
      </c>
      <c r="G514" s="111">
        <f t="shared" si="19"/>
        <v>5000000</v>
      </c>
      <c r="H514" s="81"/>
    </row>
    <row r="515" spans="1:8">
      <c r="A515" s="80">
        <v>23</v>
      </c>
      <c r="B515" s="234">
        <v>22090123</v>
      </c>
      <c r="C515" s="235" t="s">
        <v>526</v>
      </c>
      <c r="D515" s="227">
        <v>20000000</v>
      </c>
      <c r="E515" s="154">
        <v>0</v>
      </c>
      <c r="F515" s="154">
        <v>0</v>
      </c>
      <c r="G515" s="111">
        <f t="shared" si="19"/>
        <v>20000000</v>
      </c>
      <c r="H515" s="81"/>
    </row>
    <row r="516" spans="1:8" ht="23.25">
      <c r="A516" s="80">
        <v>24</v>
      </c>
      <c r="B516" s="234">
        <v>22090124</v>
      </c>
      <c r="C516" s="235" t="s">
        <v>527</v>
      </c>
      <c r="D516" s="227">
        <v>15000000</v>
      </c>
      <c r="E516" s="154">
        <v>0</v>
      </c>
      <c r="F516" s="154">
        <v>0</v>
      </c>
      <c r="G516" s="111">
        <f t="shared" si="19"/>
        <v>15000000</v>
      </c>
      <c r="H516" s="81"/>
    </row>
    <row r="517" spans="1:8" ht="23.25">
      <c r="A517" s="80">
        <v>25</v>
      </c>
      <c r="B517" s="234">
        <v>22090125</v>
      </c>
      <c r="C517" s="235" t="s">
        <v>528</v>
      </c>
      <c r="D517" s="227">
        <v>5000000</v>
      </c>
      <c r="E517" s="154">
        <v>0</v>
      </c>
      <c r="F517" s="154">
        <v>0</v>
      </c>
      <c r="G517" s="111">
        <f t="shared" si="19"/>
        <v>5000000</v>
      </c>
      <c r="H517" s="81"/>
    </row>
    <row r="518" spans="1:8" ht="34.5">
      <c r="A518" s="80">
        <v>26</v>
      </c>
      <c r="B518" s="234">
        <v>22090126</v>
      </c>
      <c r="C518" s="235" t="s">
        <v>529</v>
      </c>
      <c r="D518" s="227">
        <v>2000000</v>
      </c>
      <c r="E518" s="154">
        <v>0</v>
      </c>
      <c r="F518" s="154">
        <v>0</v>
      </c>
      <c r="G518" s="111">
        <f t="shared" si="19"/>
        <v>2000000</v>
      </c>
      <c r="H518" s="81"/>
    </row>
    <row r="519" spans="1:8">
      <c r="A519" s="80">
        <v>27</v>
      </c>
      <c r="B519" s="234">
        <v>22090127</v>
      </c>
      <c r="C519" s="235" t="s">
        <v>530</v>
      </c>
      <c r="D519" s="227">
        <v>10000000</v>
      </c>
      <c r="E519" s="154">
        <v>0</v>
      </c>
      <c r="F519" s="154">
        <v>0</v>
      </c>
      <c r="G519" s="111">
        <f t="shared" si="19"/>
        <v>10000000</v>
      </c>
      <c r="H519" s="81"/>
    </row>
    <row r="520" spans="1:8" ht="23.25">
      <c r="A520" s="80">
        <v>28</v>
      </c>
      <c r="B520" s="234">
        <v>22090128</v>
      </c>
      <c r="C520" s="235" t="s">
        <v>531</v>
      </c>
      <c r="D520" s="227">
        <v>5000000</v>
      </c>
      <c r="E520" s="154">
        <v>0</v>
      </c>
      <c r="F520" s="154">
        <v>0</v>
      </c>
      <c r="G520" s="111">
        <f t="shared" si="19"/>
        <v>5000000</v>
      </c>
      <c r="H520" s="81"/>
    </row>
    <row r="521" spans="1:8" ht="34.5">
      <c r="A521" s="80">
        <v>29</v>
      </c>
      <c r="B521" s="234">
        <v>22090129</v>
      </c>
      <c r="C521" s="235" t="s">
        <v>532</v>
      </c>
      <c r="D521" s="227">
        <v>15000000</v>
      </c>
      <c r="E521" s="154">
        <v>0</v>
      </c>
      <c r="F521" s="154">
        <v>0</v>
      </c>
      <c r="G521" s="111">
        <f t="shared" si="19"/>
        <v>15000000</v>
      </c>
      <c r="H521" s="81"/>
    </row>
    <row r="522" spans="1:8">
      <c r="A522" s="80">
        <v>30</v>
      </c>
      <c r="B522" s="234">
        <v>22090130</v>
      </c>
      <c r="C522" s="235" t="s">
        <v>533</v>
      </c>
      <c r="D522" s="227">
        <v>10000000</v>
      </c>
      <c r="E522" s="154">
        <v>0</v>
      </c>
      <c r="F522" s="154">
        <v>0</v>
      </c>
      <c r="G522" s="111">
        <f t="shared" si="19"/>
        <v>10000000</v>
      </c>
      <c r="H522" s="81"/>
    </row>
    <row r="523" spans="1:8" ht="23.25">
      <c r="A523" s="80">
        <v>31</v>
      </c>
      <c r="B523" s="234">
        <v>22090131</v>
      </c>
      <c r="C523" s="235" t="s">
        <v>534</v>
      </c>
      <c r="D523" s="228">
        <v>0</v>
      </c>
      <c r="E523" s="154">
        <v>0</v>
      </c>
      <c r="F523" s="154">
        <v>0</v>
      </c>
      <c r="G523" s="111">
        <f t="shared" si="19"/>
        <v>0</v>
      </c>
      <c r="H523" s="81"/>
    </row>
    <row r="524" spans="1:8">
      <c r="A524" s="80">
        <v>32</v>
      </c>
      <c r="B524" s="234">
        <v>22090132</v>
      </c>
      <c r="C524" s="235" t="s">
        <v>535</v>
      </c>
      <c r="D524" s="227">
        <v>2000000</v>
      </c>
      <c r="E524" s="154">
        <v>0</v>
      </c>
      <c r="F524" s="154">
        <v>0</v>
      </c>
      <c r="G524" s="111">
        <f t="shared" si="19"/>
        <v>2000000</v>
      </c>
      <c r="H524" s="81"/>
    </row>
    <row r="525" spans="1:8">
      <c r="A525" s="80">
        <v>33</v>
      </c>
      <c r="B525" s="234">
        <v>22090133</v>
      </c>
      <c r="C525" s="235" t="s">
        <v>536</v>
      </c>
      <c r="D525" s="227">
        <v>1000000</v>
      </c>
      <c r="E525" s="154">
        <v>0</v>
      </c>
      <c r="F525" s="154">
        <v>0</v>
      </c>
      <c r="G525" s="111">
        <f t="shared" si="19"/>
        <v>1000000</v>
      </c>
      <c r="H525" s="81"/>
    </row>
    <row r="526" spans="1:8">
      <c r="A526" s="80">
        <v>34</v>
      </c>
      <c r="B526" s="234">
        <v>22090134</v>
      </c>
      <c r="C526" s="235" t="s">
        <v>537</v>
      </c>
      <c r="D526" s="228">
        <v>0</v>
      </c>
      <c r="E526" s="154">
        <v>0</v>
      </c>
      <c r="F526" s="154">
        <v>0</v>
      </c>
      <c r="G526" s="111">
        <f t="shared" si="19"/>
        <v>0</v>
      </c>
      <c r="H526" s="81"/>
    </row>
    <row r="527" spans="1:8">
      <c r="A527" s="80">
        <v>35</v>
      </c>
      <c r="B527" s="234">
        <v>22090135</v>
      </c>
      <c r="C527" s="235" t="s">
        <v>538</v>
      </c>
      <c r="D527" s="227">
        <v>10000000</v>
      </c>
      <c r="E527" s="154">
        <v>0</v>
      </c>
      <c r="F527" s="154">
        <v>0</v>
      </c>
      <c r="G527" s="111">
        <f t="shared" si="19"/>
        <v>10000000</v>
      </c>
      <c r="H527" s="81"/>
    </row>
    <row r="528" spans="1:8" ht="23.25">
      <c r="A528" s="80">
        <v>36</v>
      </c>
      <c r="B528" s="234">
        <v>22090136</v>
      </c>
      <c r="C528" s="235" t="s">
        <v>539</v>
      </c>
      <c r="D528" s="227">
        <v>4000000</v>
      </c>
      <c r="E528" s="154">
        <v>0</v>
      </c>
      <c r="F528" s="154">
        <v>0</v>
      </c>
      <c r="G528" s="111">
        <f t="shared" si="19"/>
        <v>4000000</v>
      </c>
      <c r="H528" s="81"/>
    </row>
    <row r="529" spans="1:10" ht="23.25">
      <c r="A529" s="80">
        <v>37</v>
      </c>
      <c r="B529" s="234">
        <v>22090137</v>
      </c>
      <c r="C529" s="235" t="s">
        <v>540</v>
      </c>
      <c r="D529" s="227">
        <v>5000000</v>
      </c>
      <c r="E529" s="154">
        <v>0</v>
      </c>
      <c r="F529" s="154">
        <v>0</v>
      </c>
      <c r="G529" s="111">
        <f t="shared" si="19"/>
        <v>5000000</v>
      </c>
      <c r="H529" s="81"/>
    </row>
    <row r="530" spans="1:10">
      <c r="A530" s="80">
        <v>38</v>
      </c>
      <c r="B530" s="234">
        <v>22090138</v>
      </c>
      <c r="C530" s="235" t="s">
        <v>541</v>
      </c>
      <c r="D530" s="227">
        <v>10000000</v>
      </c>
      <c r="E530" s="154">
        <v>0</v>
      </c>
      <c r="F530" s="339">
        <v>60000000</v>
      </c>
      <c r="G530" s="111">
        <f>D530+F530</f>
        <v>70000000</v>
      </c>
      <c r="H530" s="81" t="s">
        <v>362</v>
      </c>
    </row>
    <row r="531" spans="1:10">
      <c r="A531" s="80">
        <v>39</v>
      </c>
      <c r="B531" s="234">
        <v>22090139</v>
      </c>
      <c r="C531" s="235" t="s">
        <v>542</v>
      </c>
      <c r="D531" s="227">
        <v>5000000</v>
      </c>
      <c r="E531" s="154">
        <v>0</v>
      </c>
      <c r="F531" s="154">
        <v>0</v>
      </c>
      <c r="G531" s="111">
        <f t="shared" ref="G531:G543" si="20">D531+F531</f>
        <v>5000000</v>
      </c>
      <c r="H531" s="81"/>
    </row>
    <row r="532" spans="1:10" ht="23.25">
      <c r="A532" s="80">
        <v>40</v>
      </c>
      <c r="B532" s="234">
        <v>22090140</v>
      </c>
      <c r="C532" s="235" t="s">
        <v>543</v>
      </c>
      <c r="D532" s="227">
        <v>20000000</v>
      </c>
      <c r="E532" s="346">
        <v>0</v>
      </c>
      <c r="F532" s="346">
        <v>0</v>
      </c>
      <c r="G532" s="111">
        <f t="shared" si="20"/>
        <v>20000000</v>
      </c>
      <c r="H532" s="81"/>
    </row>
    <row r="533" spans="1:10">
      <c r="A533" s="171"/>
      <c r="B533" s="342"/>
      <c r="C533" s="343"/>
      <c r="D533" s="344"/>
      <c r="E533" s="345"/>
      <c r="F533" s="345"/>
      <c r="G533" s="175"/>
      <c r="H533" s="14"/>
    </row>
    <row r="534" spans="1:10" ht="36.75">
      <c r="A534" s="146" t="s">
        <v>0</v>
      </c>
      <c r="B534" s="147" t="s">
        <v>57</v>
      </c>
      <c r="C534" s="147" t="s">
        <v>58</v>
      </c>
      <c r="D534" s="337" t="s">
        <v>268</v>
      </c>
      <c r="E534" s="148" t="s">
        <v>59</v>
      </c>
      <c r="F534" s="147" t="s">
        <v>60</v>
      </c>
      <c r="G534" s="147" t="s">
        <v>460</v>
      </c>
      <c r="H534" s="149" t="s">
        <v>61</v>
      </c>
    </row>
    <row r="535" spans="1:10">
      <c r="A535" s="80">
        <v>41</v>
      </c>
      <c r="B535" s="234">
        <v>22090141</v>
      </c>
      <c r="C535" s="235" t="s">
        <v>544</v>
      </c>
      <c r="D535" s="227">
        <v>10000000</v>
      </c>
      <c r="E535" s="346">
        <v>0</v>
      </c>
      <c r="F535" s="346">
        <v>0</v>
      </c>
      <c r="G535" s="111">
        <f t="shared" si="20"/>
        <v>10000000</v>
      </c>
      <c r="H535" s="81"/>
    </row>
    <row r="536" spans="1:10">
      <c r="A536" s="80">
        <v>42</v>
      </c>
      <c r="B536" s="234">
        <v>22090142</v>
      </c>
      <c r="C536" s="235" t="s">
        <v>545</v>
      </c>
      <c r="D536" s="227">
        <v>5000000</v>
      </c>
      <c r="E536" s="154">
        <v>0</v>
      </c>
      <c r="F536" s="154">
        <v>0</v>
      </c>
      <c r="G536" s="111">
        <f t="shared" si="20"/>
        <v>5000000</v>
      </c>
      <c r="H536" s="81"/>
    </row>
    <row r="537" spans="1:10">
      <c r="A537" s="80">
        <v>43</v>
      </c>
      <c r="B537" s="234">
        <v>22090143</v>
      </c>
      <c r="C537" s="235" t="s">
        <v>546</v>
      </c>
      <c r="D537" s="227">
        <v>8000000</v>
      </c>
      <c r="E537" s="154">
        <v>0</v>
      </c>
      <c r="F537" s="154">
        <v>0</v>
      </c>
      <c r="G537" s="111">
        <f t="shared" si="20"/>
        <v>8000000</v>
      </c>
      <c r="H537" s="81"/>
    </row>
    <row r="538" spans="1:10" ht="23.25">
      <c r="A538" s="80">
        <v>44</v>
      </c>
      <c r="B538" s="234">
        <v>22090144</v>
      </c>
      <c r="C538" s="235" t="s">
        <v>547</v>
      </c>
      <c r="D538" s="227">
        <v>10000000</v>
      </c>
      <c r="E538" s="154">
        <v>0</v>
      </c>
      <c r="F538" s="154">
        <v>0</v>
      </c>
      <c r="G538" s="111">
        <f t="shared" si="20"/>
        <v>10000000</v>
      </c>
      <c r="H538" s="81"/>
    </row>
    <row r="539" spans="1:10" ht="23.25">
      <c r="A539" s="80">
        <v>45</v>
      </c>
      <c r="B539" s="234">
        <v>22090145</v>
      </c>
      <c r="C539" s="235" t="s">
        <v>548</v>
      </c>
      <c r="D539" s="227">
        <v>2000000</v>
      </c>
      <c r="E539" s="154">
        <v>0</v>
      </c>
      <c r="F539" s="154">
        <v>0</v>
      </c>
      <c r="G539" s="111">
        <f t="shared" si="20"/>
        <v>2000000</v>
      </c>
      <c r="H539" s="81"/>
    </row>
    <row r="540" spans="1:10">
      <c r="A540" s="80">
        <v>46</v>
      </c>
      <c r="B540" s="234">
        <v>22090146</v>
      </c>
      <c r="C540" s="235" t="s">
        <v>549</v>
      </c>
      <c r="D540" s="227">
        <v>16000000</v>
      </c>
      <c r="E540" s="154">
        <v>0</v>
      </c>
      <c r="F540" s="154">
        <v>0</v>
      </c>
      <c r="G540" s="111">
        <f t="shared" si="20"/>
        <v>16000000</v>
      </c>
      <c r="H540" s="81"/>
    </row>
    <row r="541" spans="1:10" ht="23.25">
      <c r="A541" s="80">
        <v>47</v>
      </c>
      <c r="B541" s="234">
        <v>22090147</v>
      </c>
      <c r="C541" s="235" t="s">
        <v>550</v>
      </c>
      <c r="D541" s="227">
        <v>4000000</v>
      </c>
      <c r="E541" s="154">
        <v>0</v>
      </c>
      <c r="F541" s="154">
        <v>0</v>
      </c>
      <c r="G541" s="111">
        <f t="shared" si="20"/>
        <v>4000000</v>
      </c>
      <c r="H541" s="81"/>
    </row>
    <row r="542" spans="1:10" ht="23.25">
      <c r="A542" s="80">
        <v>48</v>
      </c>
      <c r="B542" s="234">
        <v>22090148</v>
      </c>
      <c r="C542" s="235" t="s">
        <v>551</v>
      </c>
      <c r="D542" s="228">
        <v>0</v>
      </c>
      <c r="E542" s="154">
        <v>0</v>
      </c>
      <c r="F542" s="154">
        <v>0</v>
      </c>
      <c r="G542" s="111">
        <f t="shared" si="20"/>
        <v>0</v>
      </c>
      <c r="H542" s="81"/>
    </row>
    <row r="543" spans="1:10" ht="23.25">
      <c r="A543" s="80">
        <v>49</v>
      </c>
      <c r="B543" s="234">
        <v>22090149</v>
      </c>
      <c r="C543" s="235" t="s">
        <v>552</v>
      </c>
      <c r="D543" s="228">
        <v>0</v>
      </c>
      <c r="E543" s="154">
        <v>0</v>
      </c>
      <c r="F543" s="154">
        <v>0</v>
      </c>
      <c r="G543" s="111">
        <f t="shared" si="20"/>
        <v>0</v>
      </c>
      <c r="H543" s="81"/>
      <c r="J543" s="46"/>
    </row>
    <row r="544" spans="1:10">
      <c r="A544" s="81"/>
      <c r="B544" s="76"/>
      <c r="C544" s="182" t="s">
        <v>74</v>
      </c>
      <c r="D544" s="340">
        <f>SUM(D491:D543)</f>
        <v>707500000</v>
      </c>
      <c r="E544" s="341">
        <f>SUM(E491:E543)</f>
        <v>0</v>
      </c>
      <c r="F544" s="340">
        <f>SUM(F491:F543)</f>
        <v>60000000</v>
      </c>
      <c r="G544" s="340">
        <f>SUM(G491:G543)</f>
        <v>767500000</v>
      </c>
      <c r="H544" s="338"/>
    </row>
    <row r="566" spans="1:8">
      <c r="A566" s="410" t="s">
        <v>267</v>
      </c>
      <c r="B566" s="410"/>
      <c r="C566" s="410"/>
      <c r="D566" s="410"/>
      <c r="E566" s="410"/>
      <c r="F566" s="410"/>
      <c r="G566" s="410"/>
    </row>
    <row r="567" spans="1:8">
      <c r="A567" s="410" t="s">
        <v>365</v>
      </c>
      <c r="B567" s="410"/>
      <c r="C567" s="410"/>
      <c r="D567" s="410"/>
      <c r="E567" s="410"/>
      <c r="F567" s="410"/>
      <c r="G567" s="410"/>
    </row>
    <row r="568" spans="1:8">
      <c r="A568" s="410" t="s">
        <v>54</v>
      </c>
      <c r="B568" s="410"/>
      <c r="C568" s="410"/>
      <c r="D568" s="410"/>
      <c r="E568" s="410"/>
      <c r="F568" s="410"/>
      <c r="G568" s="410"/>
    </row>
    <row r="569" spans="1:8">
      <c r="A569" s="142"/>
      <c r="B569" s="142"/>
      <c r="C569" s="142"/>
      <c r="D569" s="142"/>
      <c r="E569" s="142"/>
      <c r="F569" s="142"/>
      <c r="G569" s="142"/>
    </row>
    <row r="570" spans="1:8">
      <c r="A570" s="164" t="s">
        <v>75</v>
      </c>
      <c r="B570" s="143"/>
      <c r="C570" s="143"/>
      <c r="D570" s="143"/>
      <c r="E570" s="143"/>
      <c r="F570" s="143"/>
      <c r="G570" s="144"/>
    </row>
    <row r="571" spans="1:8">
      <c r="A571" s="144"/>
      <c r="B571" s="142"/>
      <c r="C571" s="144"/>
      <c r="D571" s="144"/>
      <c r="E571" s="144"/>
      <c r="F571" s="144"/>
      <c r="G571" s="144"/>
    </row>
    <row r="572" spans="1:8">
      <c r="A572" s="145" t="s">
        <v>76</v>
      </c>
      <c r="B572" s="145"/>
      <c r="C572" s="145"/>
      <c r="D572" s="144"/>
      <c r="E572" s="144"/>
      <c r="F572" s="144"/>
      <c r="G572" s="144"/>
    </row>
    <row r="573" spans="1:8" ht="36.75">
      <c r="A573" s="165" t="s">
        <v>0</v>
      </c>
      <c r="B573" s="148" t="s">
        <v>57</v>
      </c>
      <c r="C573" s="148" t="s">
        <v>58</v>
      </c>
      <c r="D573" s="148" t="s">
        <v>268</v>
      </c>
      <c r="E573" s="148" t="s">
        <v>59</v>
      </c>
      <c r="F573" s="147" t="s">
        <v>60</v>
      </c>
      <c r="G573" s="147" t="s">
        <v>460</v>
      </c>
      <c r="H573" s="149" t="s">
        <v>61</v>
      </c>
    </row>
    <row r="574" spans="1:8">
      <c r="A574" s="136">
        <v>1</v>
      </c>
      <c r="B574" s="136">
        <v>22090101</v>
      </c>
      <c r="C574" s="103" t="s">
        <v>77</v>
      </c>
      <c r="D574" s="229">
        <v>5000000</v>
      </c>
      <c r="E574" s="166">
        <v>2180371.19</v>
      </c>
      <c r="F574" s="167"/>
      <c r="G574" s="111">
        <f>D574+F574</f>
        <v>5000000</v>
      </c>
      <c r="H574" s="81"/>
    </row>
    <row r="575" spans="1:8">
      <c r="A575" s="136">
        <v>2</v>
      </c>
      <c r="B575" s="136">
        <v>22090102</v>
      </c>
      <c r="C575" s="103" t="s">
        <v>78</v>
      </c>
      <c r="D575" s="231">
        <v>0</v>
      </c>
      <c r="E575" s="168"/>
      <c r="F575" s="167"/>
      <c r="G575" s="111">
        <f t="shared" ref="G575:G592" si="21">D575+F575</f>
        <v>0</v>
      </c>
      <c r="H575" s="81"/>
    </row>
    <row r="576" spans="1:8">
      <c r="A576" s="136">
        <v>3</v>
      </c>
      <c r="B576" s="136">
        <v>22090103</v>
      </c>
      <c r="C576" s="103" t="s">
        <v>79</v>
      </c>
      <c r="D576" s="229">
        <v>5000000</v>
      </c>
      <c r="E576" s="169">
        <v>297316.84999999998</v>
      </c>
      <c r="F576" s="167"/>
      <c r="G576" s="111">
        <f t="shared" si="21"/>
        <v>5000000</v>
      </c>
      <c r="H576" s="81"/>
    </row>
    <row r="577" spans="1:13">
      <c r="A577" s="136">
        <v>4</v>
      </c>
      <c r="B577" s="136">
        <v>22090104</v>
      </c>
      <c r="C577" s="103" t="s">
        <v>80</v>
      </c>
      <c r="D577" s="231">
        <v>0</v>
      </c>
      <c r="E577" s="168"/>
      <c r="F577" s="167"/>
      <c r="G577" s="111">
        <f t="shared" si="21"/>
        <v>0</v>
      </c>
      <c r="H577" s="81"/>
    </row>
    <row r="578" spans="1:13">
      <c r="A578" s="136">
        <v>5</v>
      </c>
      <c r="B578" s="136">
        <v>22090105</v>
      </c>
      <c r="C578" s="103" t="s">
        <v>81</v>
      </c>
      <c r="D578" s="229">
        <v>80000000</v>
      </c>
      <c r="E578" s="169">
        <v>53865500</v>
      </c>
      <c r="F578" s="167">
        <v>20000000</v>
      </c>
      <c r="G578" s="111">
        <f t="shared" si="21"/>
        <v>100000000</v>
      </c>
      <c r="H578" s="81" t="s">
        <v>362</v>
      </c>
    </row>
    <row r="579" spans="1:13">
      <c r="A579" s="136">
        <v>6</v>
      </c>
      <c r="B579" s="136">
        <v>22090106</v>
      </c>
      <c r="C579" s="103" t="s">
        <v>82</v>
      </c>
      <c r="D579" s="229">
        <v>500000000</v>
      </c>
      <c r="E579" s="169">
        <v>36625776.5</v>
      </c>
      <c r="F579" s="167"/>
      <c r="G579" s="111">
        <f t="shared" si="21"/>
        <v>500000000</v>
      </c>
      <c r="H579" s="81"/>
    </row>
    <row r="580" spans="1:13" ht="24">
      <c r="A580" s="136">
        <v>7</v>
      </c>
      <c r="B580" s="136">
        <v>22090107</v>
      </c>
      <c r="C580" s="103" t="s">
        <v>83</v>
      </c>
      <c r="D580" s="229">
        <v>100000000</v>
      </c>
      <c r="E580" s="169">
        <v>7413137.5</v>
      </c>
      <c r="F580" s="167"/>
      <c r="G580" s="111">
        <f t="shared" si="21"/>
        <v>100000000</v>
      </c>
      <c r="H580" s="81"/>
    </row>
    <row r="581" spans="1:13">
      <c r="A581" s="136">
        <v>8</v>
      </c>
      <c r="B581" s="136">
        <v>22090108</v>
      </c>
      <c r="C581" s="103" t="s">
        <v>84</v>
      </c>
      <c r="D581" s="229">
        <v>20000000</v>
      </c>
      <c r="E581" s="166">
        <v>38787350</v>
      </c>
      <c r="F581" s="111">
        <v>50000000</v>
      </c>
      <c r="G581" s="111">
        <f t="shared" si="21"/>
        <v>70000000</v>
      </c>
      <c r="H581" s="81" t="s">
        <v>362</v>
      </c>
    </row>
    <row r="582" spans="1:13">
      <c r="A582" s="136">
        <v>9</v>
      </c>
      <c r="B582" s="136">
        <v>22090109</v>
      </c>
      <c r="C582" s="103" t="s">
        <v>85</v>
      </c>
      <c r="D582" s="229">
        <v>93500000</v>
      </c>
      <c r="E582" s="170">
        <v>58005924.950000003</v>
      </c>
      <c r="F582" s="167"/>
      <c r="G582" s="111">
        <f t="shared" si="21"/>
        <v>93500000</v>
      </c>
      <c r="H582" s="81"/>
      <c r="M582" s="5"/>
    </row>
    <row r="583" spans="1:13">
      <c r="A583" s="136">
        <v>10</v>
      </c>
      <c r="B583" s="136">
        <v>22090110</v>
      </c>
      <c r="C583" s="103" t="s">
        <v>86</v>
      </c>
      <c r="D583" s="229">
        <v>2360284300</v>
      </c>
      <c r="E583" s="169">
        <v>0</v>
      </c>
      <c r="F583" s="167">
        <v>1505169000</v>
      </c>
      <c r="G583" s="111">
        <f t="shared" si="21"/>
        <v>3865453300</v>
      </c>
      <c r="H583" s="81" t="s">
        <v>362</v>
      </c>
      <c r="J583" s="4"/>
    </row>
    <row r="584" spans="1:13">
      <c r="A584" s="136">
        <v>11</v>
      </c>
      <c r="B584" s="136">
        <v>22090111</v>
      </c>
      <c r="C584" s="103" t="s">
        <v>87</v>
      </c>
      <c r="D584" s="229">
        <v>5000000</v>
      </c>
      <c r="E584" s="169">
        <v>0</v>
      </c>
      <c r="F584" s="167"/>
      <c r="G584" s="111">
        <f t="shared" si="21"/>
        <v>5000000</v>
      </c>
      <c r="H584" s="81"/>
      <c r="J584" s="4"/>
    </row>
    <row r="585" spans="1:13">
      <c r="A585" s="136">
        <v>12</v>
      </c>
      <c r="B585" s="136">
        <v>22090112</v>
      </c>
      <c r="C585" s="103" t="s">
        <v>88</v>
      </c>
      <c r="D585" s="229">
        <v>10000000</v>
      </c>
      <c r="E585" s="169">
        <v>0</v>
      </c>
      <c r="F585" s="167"/>
      <c r="G585" s="111">
        <f t="shared" si="21"/>
        <v>10000000</v>
      </c>
      <c r="H585" s="81"/>
      <c r="J585" s="4"/>
    </row>
    <row r="586" spans="1:13">
      <c r="A586" s="136">
        <v>13</v>
      </c>
      <c r="B586" s="136">
        <v>22090113</v>
      </c>
      <c r="C586" s="103" t="s">
        <v>89</v>
      </c>
      <c r="D586" s="231">
        <v>0</v>
      </c>
      <c r="E586" s="169">
        <v>0</v>
      </c>
      <c r="F586" s="167"/>
      <c r="G586" s="111">
        <f t="shared" si="21"/>
        <v>0</v>
      </c>
      <c r="H586" s="81"/>
    </row>
    <row r="587" spans="1:13" ht="24">
      <c r="A587" s="136">
        <v>14</v>
      </c>
      <c r="B587" s="136">
        <v>22090114</v>
      </c>
      <c r="C587" s="103" t="s">
        <v>90</v>
      </c>
      <c r="D587" s="229">
        <v>11000000</v>
      </c>
      <c r="E587" s="169">
        <v>2270000</v>
      </c>
      <c r="F587" s="167"/>
      <c r="G587" s="111">
        <f t="shared" si="21"/>
        <v>11000000</v>
      </c>
      <c r="H587" s="81"/>
    </row>
    <row r="588" spans="1:13">
      <c r="A588" s="136">
        <v>15</v>
      </c>
      <c r="B588" s="136">
        <v>22090115</v>
      </c>
      <c r="C588" s="103" t="s">
        <v>91</v>
      </c>
      <c r="D588" s="229">
        <v>5000000</v>
      </c>
      <c r="E588" s="169">
        <v>0</v>
      </c>
      <c r="F588" s="167"/>
      <c r="G588" s="111">
        <f t="shared" si="21"/>
        <v>5000000</v>
      </c>
      <c r="H588" s="81"/>
    </row>
    <row r="589" spans="1:13">
      <c r="A589" s="136">
        <v>16</v>
      </c>
      <c r="B589" s="136">
        <v>22090116</v>
      </c>
      <c r="C589" s="103" t="s">
        <v>92</v>
      </c>
      <c r="D589" s="229">
        <v>2000000</v>
      </c>
      <c r="E589" s="169">
        <v>0</v>
      </c>
      <c r="F589" s="167"/>
      <c r="G589" s="111">
        <f t="shared" si="21"/>
        <v>2000000</v>
      </c>
      <c r="H589" s="81"/>
    </row>
    <row r="590" spans="1:13" ht="24">
      <c r="A590" s="136">
        <v>17</v>
      </c>
      <c r="B590" s="136">
        <v>22090117</v>
      </c>
      <c r="C590" s="103" t="s">
        <v>93</v>
      </c>
      <c r="D590" s="229">
        <v>5000000</v>
      </c>
      <c r="E590" s="169">
        <v>0</v>
      </c>
      <c r="F590" s="167"/>
      <c r="G590" s="111">
        <f t="shared" si="21"/>
        <v>5000000</v>
      </c>
      <c r="H590" s="81"/>
    </row>
    <row r="591" spans="1:13" ht="24">
      <c r="A591" s="136">
        <v>18</v>
      </c>
      <c r="B591" s="136">
        <v>22090118</v>
      </c>
      <c r="C591" s="103" t="s">
        <v>874</v>
      </c>
      <c r="D591" s="231">
        <v>0</v>
      </c>
      <c r="E591" s="169">
        <v>0</v>
      </c>
      <c r="F591" s="167">
        <v>400000000</v>
      </c>
      <c r="G591" s="111">
        <f t="shared" si="21"/>
        <v>400000000</v>
      </c>
      <c r="H591" s="81" t="s">
        <v>362</v>
      </c>
    </row>
    <row r="592" spans="1:13">
      <c r="A592" s="136">
        <v>19</v>
      </c>
      <c r="B592" s="136">
        <v>22090119</v>
      </c>
      <c r="C592" s="103" t="s">
        <v>94</v>
      </c>
      <c r="D592" s="229">
        <v>2000000</v>
      </c>
      <c r="E592" s="166">
        <v>0</v>
      </c>
      <c r="F592" s="152"/>
      <c r="G592" s="111">
        <f t="shared" si="21"/>
        <v>2000000</v>
      </c>
      <c r="H592" s="81"/>
    </row>
    <row r="593" spans="1:8">
      <c r="A593" s="171"/>
      <c r="B593" s="171"/>
      <c r="C593" s="171"/>
      <c r="D593" s="172"/>
      <c r="E593" s="173"/>
      <c r="F593" s="174"/>
      <c r="G593" s="175"/>
      <c r="H593" s="14"/>
    </row>
    <row r="594" spans="1:8">
      <c r="A594" s="171"/>
      <c r="B594" s="171"/>
      <c r="C594" s="171"/>
      <c r="D594" s="172"/>
      <c r="E594" s="173"/>
      <c r="F594" s="174"/>
      <c r="G594" s="175"/>
      <c r="H594" s="14"/>
    </row>
    <row r="595" spans="1:8" ht="36.75">
      <c r="A595" s="165" t="s">
        <v>0</v>
      </c>
      <c r="B595" s="148" t="s">
        <v>57</v>
      </c>
      <c r="C595" s="148" t="s">
        <v>58</v>
      </c>
      <c r="D595" s="148" t="s">
        <v>268</v>
      </c>
      <c r="E595" s="147" t="s">
        <v>59</v>
      </c>
      <c r="F595" s="147" t="s">
        <v>60</v>
      </c>
      <c r="G595" s="147" t="s">
        <v>460</v>
      </c>
      <c r="H595" s="149" t="s">
        <v>61</v>
      </c>
    </row>
    <row r="596" spans="1:8">
      <c r="A596" s="136">
        <v>20</v>
      </c>
      <c r="B596" s="136">
        <v>22090120</v>
      </c>
      <c r="C596" s="103" t="s">
        <v>95</v>
      </c>
      <c r="D596" s="229">
        <v>2000000</v>
      </c>
      <c r="E596" s="176">
        <v>0</v>
      </c>
      <c r="F596" s="177"/>
      <c r="G596" s="111">
        <f t="shared" ref="G596:G613" si="22">D596+F596</f>
        <v>2000000</v>
      </c>
      <c r="H596" s="178"/>
    </row>
    <row r="597" spans="1:8">
      <c r="A597" s="136">
        <v>21</v>
      </c>
      <c r="B597" s="136">
        <v>22090121</v>
      </c>
      <c r="C597" s="103" t="s">
        <v>96</v>
      </c>
      <c r="D597" s="229">
        <v>10000000</v>
      </c>
      <c r="E597" s="176">
        <v>3740000</v>
      </c>
      <c r="F597" s="177"/>
      <c r="G597" s="111">
        <f t="shared" si="22"/>
        <v>10000000</v>
      </c>
      <c r="H597" s="178"/>
    </row>
    <row r="598" spans="1:8" ht="24">
      <c r="A598" s="136">
        <v>22</v>
      </c>
      <c r="B598" s="136">
        <v>22090122</v>
      </c>
      <c r="C598" s="103" t="s">
        <v>97</v>
      </c>
      <c r="D598" s="229">
        <v>2000000</v>
      </c>
      <c r="E598" s="179">
        <v>0</v>
      </c>
      <c r="F598" s="167"/>
      <c r="G598" s="111">
        <f t="shared" si="22"/>
        <v>2000000</v>
      </c>
      <c r="H598" s="81"/>
    </row>
    <row r="599" spans="1:8">
      <c r="A599" s="136">
        <v>23</v>
      </c>
      <c r="B599" s="136">
        <v>22090123</v>
      </c>
      <c r="C599" s="103" t="s">
        <v>98</v>
      </c>
      <c r="D599" s="229">
        <v>10000000</v>
      </c>
      <c r="E599" s="180">
        <v>0</v>
      </c>
      <c r="F599" s="167"/>
      <c r="G599" s="111">
        <f t="shared" si="22"/>
        <v>10000000</v>
      </c>
      <c r="H599" s="81"/>
    </row>
    <row r="600" spans="1:8" ht="24">
      <c r="A600" s="136">
        <v>24</v>
      </c>
      <c r="B600" s="136">
        <v>22090124</v>
      </c>
      <c r="C600" s="103" t="s">
        <v>99</v>
      </c>
      <c r="D600" s="229">
        <v>19500000</v>
      </c>
      <c r="E600" s="179">
        <v>1492428.06</v>
      </c>
      <c r="F600" s="167"/>
      <c r="G600" s="111">
        <f t="shared" si="22"/>
        <v>19500000</v>
      </c>
      <c r="H600" s="81"/>
    </row>
    <row r="601" spans="1:8" ht="24">
      <c r="A601" s="136">
        <v>25</v>
      </c>
      <c r="B601" s="136">
        <v>22090125</v>
      </c>
      <c r="C601" s="103" t="s">
        <v>100</v>
      </c>
      <c r="D601" s="229">
        <v>1000000</v>
      </c>
      <c r="E601" s="179">
        <v>0</v>
      </c>
      <c r="F601" s="167"/>
      <c r="G601" s="111">
        <f t="shared" si="22"/>
        <v>1000000</v>
      </c>
      <c r="H601" s="81"/>
    </row>
    <row r="602" spans="1:8">
      <c r="A602" s="136">
        <v>26</v>
      </c>
      <c r="B602" s="136">
        <v>22090126</v>
      </c>
      <c r="C602" s="103" t="s">
        <v>101</v>
      </c>
      <c r="D602" s="231">
        <v>0</v>
      </c>
      <c r="E602" s="180">
        <v>0</v>
      </c>
      <c r="F602" s="167"/>
      <c r="G602" s="111">
        <f t="shared" si="22"/>
        <v>0</v>
      </c>
      <c r="H602" s="81"/>
    </row>
    <row r="603" spans="1:8" ht="24">
      <c r="A603" s="136">
        <v>27</v>
      </c>
      <c r="B603" s="136">
        <v>22090127</v>
      </c>
      <c r="C603" s="103" t="s">
        <v>102</v>
      </c>
      <c r="D603" s="229">
        <v>1000000</v>
      </c>
      <c r="E603" s="179">
        <v>0</v>
      </c>
      <c r="F603" s="167"/>
      <c r="G603" s="111">
        <f t="shared" si="22"/>
        <v>1000000</v>
      </c>
      <c r="H603" s="81"/>
    </row>
    <row r="604" spans="1:8" ht="24">
      <c r="A604" s="136">
        <v>28</v>
      </c>
      <c r="B604" s="136">
        <v>22090128</v>
      </c>
      <c r="C604" s="103" t="s">
        <v>103</v>
      </c>
      <c r="D604" s="229">
        <v>2000000</v>
      </c>
      <c r="E604" s="179">
        <v>0</v>
      </c>
      <c r="F604" s="167"/>
      <c r="G604" s="111">
        <f t="shared" si="22"/>
        <v>2000000</v>
      </c>
      <c r="H604" s="81"/>
    </row>
    <row r="605" spans="1:8">
      <c r="A605" s="136">
        <v>29</v>
      </c>
      <c r="B605" s="136">
        <v>22090129</v>
      </c>
      <c r="C605" s="103" t="s">
        <v>104</v>
      </c>
      <c r="D605" s="231">
        <v>0</v>
      </c>
      <c r="E605" s="180">
        <v>0</v>
      </c>
      <c r="F605" s="167"/>
      <c r="G605" s="111">
        <f t="shared" si="22"/>
        <v>0</v>
      </c>
      <c r="H605" s="81"/>
    </row>
    <row r="606" spans="1:8">
      <c r="A606" s="136">
        <v>30</v>
      </c>
      <c r="B606" s="136">
        <v>22090130</v>
      </c>
      <c r="C606" s="103" t="s">
        <v>105</v>
      </c>
      <c r="D606" s="231">
        <v>0</v>
      </c>
      <c r="E606" s="179">
        <v>0</v>
      </c>
      <c r="F606" s="167"/>
      <c r="G606" s="111">
        <f t="shared" si="22"/>
        <v>0</v>
      </c>
      <c r="H606" s="81"/>
    </row>
    <row r="607" spans="1:8">
      <c r="A607" s="136">
        <v>31</v>
      </c>
      <c r="B607" s="136">
        <v>22090131</v>
      </c>
      <c r="C607" s="103" t="s">
        <v>106</v>
      </c>
      <c r="D607" s="231">
        <v>0</v>
      </c>
      <c r="E607" s="179">
        <v>0</v>
      </c>
      <c r="F607" s="167"/>
      <c r="G607" s="111">
        <f t="shared" si="22"/>
        <v>0</v>
      </c>
      <c r="H607" s="81"/>
    </row>
    <row r="608" spans="1:8" ht="24">
      <c r="A608" s="136">
        <v>32</v>
      </c>
      <c r="B608" s="136">
        <v>22090132</v>
      </c>
      <c r="C608" s="103" t="s">
        <v>107</v>
      </c>
      <c r="D608" s="231">
        <v>0</v>
      </c>
      <c r="E608" s="179">
        <v>0</v>
      </c>
      <c r="F608" s="167"/>
      <c r="G608" s="111">
        <f t="shared" si="22"/>
        <v>0</v>
      </c>
      <c r="H608" s="81"/>
    </row>
    <row r="609" spans="1:8">
      <c r="A609" s="136">
        <v>33</v>
      </c>
      <c r="B609" s="136">
        <v>22090133</v>
      </c>
      <c r="C609" s="103" t="s">
        <v>108</v>
      </c>
      <c r="D609" s="231">
        <v>0</v>
      </c>
      <c r="E609" s="180">
        <v>0</v>
      </c>
      <c r="F609" s="167"/>
      <c r="G609" s="111">
        <f t="shared" si="22"/>
        <v>0</v>
      </c>
      <c r="H609" s="81"/>
    </row>
    <row r="610" spans="1:8">
      <c r="A610" s="136">
        <v>34</v>
      </c>
      <c r="B610" s="136">
        <v>22090134</v>
      </c>
      <c r="C610" s="103" t="s">
        <v>109</v>
      </c>
      <c r="D610" s="229">
        <v>1000000</v>
      </c>
      <c r="E610" s="179">
        <v>0</v>
      </c>
      <c r="F610" s="167"/>
      <c r="G610" s="111">
        <f t="shared" si="22"/>
        <v>1000000</v>
      </c>
      <c r="H610" s="81"/>
    </row>
    <row r="611" spans="1:8">
      <c r="A611" s="136">
        <v>35</v>
      </c>
      <c r="B611" s="136">
        <v>22090135</v>
      </c>
      <c r="C611" s="103" t="s">
        <v>110</v>
      </c>
      <c r="D611" s="229">
        <v>2000000</v>
      </c>
      <c r="E611" s="179">
        <v>0</v>
      </c>
      <c r="F611" s="167"/>
      <c r="G611" s="111">
        <f t="shared" si="22"/>
        <v>2000000</v>
      </c>
      <c r="H611" s="81"/>
    </row>
    <row r="612" spans="1:8">
      <c r="A612" s="136">
        <v>36</v>
      </c>
      <c r="B612" s="136">
        <v>22090136</v>
      </c>
      <c r="C612" s="103" t="s">
        <v>111</v>
      </c>
      <c r="D612" s="229">
        <v>4000000</v>
      </c>
      <c r="E612" s="179">
        <v>0</v>
      </c>
      <c r="F612" s="167"/>
      <c r="G612" s="111">
        <f t="shared" si="22"/>
        <v>4000000</v>
      </c>
      <c r="H612" s="81"/>
    </row>
    <row r="613" spans="1:8">
      <c r="A613" s="136">
        <v>37</v>
      </c>
      <c r="B613" s="136">
        <v>22090137</v>
      </c>
      <c r="C613" s="103" t="s">
        <v>112</v>
      </c>
      <c r="D613" s="229">
        <v>2000000</v>
      </c>
      <c r="E613" s="179">
        <v>120000</v>
      </c>
      <c r="F613" s="167"/>
      <c r="G613" s="111">
        <f t="shared" si="22"/>
        <v>2000000</v>
      </c>
      <c r="H613" s="81"/>
    </row>
    <row r="614" spans="1:8">
      <c r="A614" s="81"/>
      <c r="B614" s="181"/>
      <c r="C614" s="182" t="s">
        <v>74</v>
      </c>
      <c r="D614" s="161">
        <f>SUM(D574:D613)</f>
        <v>3260284300</v>
      </c>
      <c r="E614" s="161">
        <f>SUM(E574:E613)</f>
        <v>204797805.05000001</v>
      </c>
      <c r="F614" s="109">
        <f>SUM(F574:F613)</f>
        <v>1975169000</v>
      </c>
      <c r="G614" s="109">
        <f>SUM(G574:G613)</f>
        <v>5235453300</v>
      </c>
      <c r="H614" s="81"/>
    </row>
    <row r="615" spans="1:8">
      <c r="A615" s="171"/>
      <c r="B615" s="183"/>
      <c r="C615" s="184"/>
      <c r="D615" s="185"/>
      <c r="E615" s="186"/>
      <c r="F615" s="186"/>
      <c r="G615" s="175"/>
      <c r="H615" s="14"/>
    </row>
    <row r="616" spans="1:8">
      <c r="A616" s="171"/>
      <c r="B616" s="183"/>
      <c r="C616" s="184"/>
      <c r="D616" s="185"/>
      <c r="E616" s="186"/>
      <c r="F616" s="186"/>
      <c r="G616" s="175"/>
      <c r="H616" s="14"/>
    </row>
    <row r="617" spans="1:8">
      <c r="A617" s="171"/>
      <c r="B617" s="183"/>
      <c r="C617" s="184"/>
      <c r="D617" s="187"/>
      <c r="E617" s="186"/>
      <c r="F617" s="186"/>
      <c r="G617" s="175"/>
      <c r="H617" s="14"/>
    </row>
    <row r="618" spans="1:8">
      <c r="A618" s="171"/>
      <c r="B618" s="183"/>
      <c r="C618" s="184"/>
      <c r="D618" s="185"/>
      <c r="E618" s="186"/>
      <c r="F618" s="186"/>
      <c r="G618" s="175"/>
      <c r="H618" s="14"/>
    </row>
    <row r="619" spans="1:8">
      <c r="A619" s="171"/>
      <c r="B619" s="183"/>
      <c r="C619" s="184"/>
      <c r="D619" s="185"/>
      <c r="E619" s="186"/>
      <c r="F619" s="186"/>
      <c r="G619" s="175"/>
      <c r="H619" s="14"/>
    </row>
    <row r="620" spans="1:8">
      <c r="A620" s="171"/>
      <c r="B620" s="183"/>
      <c r="C620" s="184"/>
      <c r="D620" s="185"/>
      <c r="E620" s="186"/>
      <c r="F620" s="186"/>
      <c r="G620" s="175"/>
      <c r="H620" s="14"/>
    </row>
    <row r="621" spans="1:8">
      <c r="A621" s="171"/>
      <c r="B621" s="183"/>
      <c r="C621" s="184"/>
      <c r="D621" s="187"/>
      <c r="E621" s="186"/>
      <c r="F621" s="186"/>
      <c r="G621" s="175"/>
      <c r="H621" s="14"/>
    </row>
    <row r="622" spans="1:8">
      <c r="A622" s="171"/>
      <c r="B622" s="183"/>
      <c r="C622" s="184"/>
      <c r="D622" s="185"/>
      <c r="E622" s="186"/>
      <c r="F622" s="186"/>
      <c r="G622" s="175"/>
      <c r="H622" s="14"/>
    </row>
    <row r="623" spans="1:8">
      <c r="A623" s="171"/>
      <c r="B623" s="183"/>
      <c r="C623" s="184"/>
      <c r="D623" s="185"/>
      <c r="E623" s="186"/>
      <c r="F623" s="186"/>
      <c r="G623" s="175"/>
      <c r="H623" s="14"/>
    </row>
    <row r="624" spans="1:8">
      <c r="A624" s="171"/>
      <c r="B624" s="183"/>
      <c r="C624" s="184"/>
      <c r="D624" s="185"/>
      <c r="E624" s="186"/>
      <c r="F624" s="186"/>
      <c r="G624" s="175"/>
      <c r="H624" s="14"/>
    </row>
    <row r="625" spans="1:8">
      <c r="A625" s="410" t="s">
        <v>267</v>
      </c>
      <c r="B625" s="410"/>
      <c r="C625" s="410"/>
      <c r="D625" s="410"/>
      <c r="E625" s="410"/>
      <c r="F625" s="410"/>
      <c r="G625" s="410"/>
    </row>
    <row r="626" spans="1:8">
      <c r="A626" s="410" t="s">
        <v>365</v>
      </c>
      <c r="B626" s="410"/>
      <c r="C626" s="410"/>
      <c r="D626" s="410"/>
      <c r="E626" s="410"/>
      <c r="F626" s="410"/>
      <c r="G626" s="410"/>
    </row>
    <row r="627" spans="1:8">
      <c r="A627" s="410" t="s">
        <v>54</v>
      </c>
      <c r="B627" s="410"/>
      <c r="C627" s="410"/>
      <c r="D627" s="410"/>
      <c r="E627" s="410"/>
      <c r="F627" s="410"/>
      <c r="G627" s="410"/>
    </row>
    <row r="628" spans="1:8">
      <c r="A628" s="355"/>
      <c r="B628" s="355"/>
      <c r="C628" s="355"/>
      <c r="D628" s="355"/>
      <c r="E628" s="355"/>
      <c r="F628" s="355"/>
      <c r="G628" s="355"/>
    </row>
    <row r="629" spans="1:8">
      <c r="A629" s="143" t="s">
        <v>854</v>
      </c>
      <c r="B629" s="143"/>
      <c r="C629" s="143"/>
      <c r="D629" s="143"/>
      <c r="E629" s="143"/>
      <c r="F629" s="143"/>
      <c r="G629" s="144"/>
    </row>
    <row r="630" spans="1:8">
      <c r="A630" s="144"/>
      <c r="B630" s="355"/>
      <c r="C630" s="144"/>
      <c r="D630" s="144"/>
      <c r="E630" s="144"/>
      <c r="F630" s="144"/>
      <c r="G630" s="144"/>
    </row>
    <row r="631" spans="1:8">
      <c r="A631" s="145" t="s">
        <v>863</v>
      </c>
      <c r="B631" s="145"/>
      <c r="C631" s="145"/>
      <c r="D631" s="144"/>
      <c r="E631" s="144"/>
      <c r="F631" s="144"/>
      <c r="G631" s="144"/>
    </row>
    <row r="632" spans="1:8" ht="36.75">
      <c r="A632" s="165" t="s">
        <v>0</v>
      </c>
      <c r="B632" s="148" t="s">
        <v>57</v>
      </c>
      <c r="C632" s="148" t="s">
        <v>58</v>
      </c>
      <c r="D632" s="148" t="s">
        <v>268</v>
      </c>
      <c r="E632" s="148" t="s">
        <v>59</v>
      </c>
      <c r="F632" s="147" t="s">
        <v>60</v>
      </c>
      <c r="G632" s="147" t="s">
        <v>460</v>
      </c>
      <c r="H632" s="149" t="s">
        <v>61</v>
      </c>
    </row>
    <row r="633" spans="1:8">
      <c r="A633" s="80">
        <v>1</v>
      </c>
      <c r="B633" s="234">
        <v>22090101</v>
      </c>
      <c r="C633" s="235" t="s">
        <v>855</v>
      </c>
      <c r="D633" s="227">
        <v>8000000</v>
      </c>
      <c r="E633" s="154">
        <v>0</v>
      </c>
      <c r="F633" s="154">
        <v>0</v>
      </c>
      <c r="G633" s="111">
        <f t="shared" ref="G633" si="23">D633+F633</f>
        <v>8000000</v>
      </c>
      <c r="H633" s="81"/>
    </row>
    <row r="634" spans="1:8">
      <c r="A634" s="80">
        <v>2</v>
      </c>
      <c r="B634" s="234">
        <v>22090102</v>
      </c>
      <c r="C634" s="235" t="s">
        <v>856</v>
      </c>
      <c r="D634" s="227">
        <v>50000000</v>
      </c>
      <c r="E634" s="154">
        <v>0</v>
      </c>
      <c r="F634" s="154">
        <v>0</v>
      </c>
      <c r="G634" s="111">
        <v>35000000</v>
      </c>
      <c r="H634" s="80" t="s">
        <v>555</v>
      </c>
    </row>
    <row r="635" spans="1:8">
      <c r="A635" s="80">
        <v>3</v>
      </c>
      <c r="B635" s="234">
        <v>22090103</v>
      </c>
      <c r="C635" s="235" t="s">
        <v>857</v>
      </c>
      <c r="D635" s="227">
        <v>3000000</v>
      </c>
      <c r="E635" s="154">
        <v>0</v>
      </c>
      <c r="F635" s="154">
        <v>0</v>
      </c>
      <c r="G635" s="111">
        <f>D635+F635</f>
        <v>3000000</v>
      </c>
      <c r="H635" s="81"/>
    </row>
    <row r="636" spans="1:8">
      <c r="A636" s="80">
        <v>4</v>
      </c>
      <c r="B636" s="234">
        <v>22090104</v>
      </c>
      <c r="C636" s="235" t="s">
        <v>858</v>
      </c>
      <c r="D636" s="227">
        <v>22000000</v>
      </c>
      <c r="E636" s="154">
        <v>0</v>
      </c>
      <c r="F636" s="154">
        <v>0</v>
      </c>
      <c r="G636" s="111">
        <f t="shared" ref="G636:G640" si="24">D636+F636</f>
        <v>22000000</v>
      </c>
      <c r="H636" s="81"/>
    </row>
    <row r="637" spans="1:8">
      <c r="A637" s="80">
        <v>5</v>
      </c>
      <c r="B637" s="234">
        <v>22090105</v>
      </c>
      <c r="C637" s="235" t="s">
        <v>859</v>
      </c>
      <c r="D637" s="227">
        <v>10000000</v>
      </c>
      <c r="E637" s="154">
        <v>0</v>
      </c>
      <c r="F637" s="154">
        <v>0</v>
      </c>
      <c r="G637" s="111">
        <v>25000000</v>
      </c>
      <c r="H637" s="80" t="s">
        <v>555</v>
      </c>
    </row>
    <row r="638" spans="1:8" ht="23.25">
      <c r="A638" s="80">
        <v>6</v>
      </c>
      <c r="B638" s="234">
        <v>22090106</v>
      </c>
      <c r="C638" s="235" t="s">
        <v>860</v>
      </c>
      <c r="D638" s="227">
        <v>5000000</v>
      </c>
      <c r="E638" s="154">
        <v>0</v>
      </c>
      <c r="F638" s="154">
        <v>0</v>
      </c>
      <c r="G638" s="111">
        <f t="shared" si="24"/>
        <v>5000000</v>
      </c>
      <c r="H638" s="81"/>
    </row>
    <row r="639" spans="1:8" ht="23.25">
      <c r="A639" s="80">
        <v>7</v>
      </c>
      <c r="B639" s="234">
        <v>22090107</v>
      </c>
      <c r="C639" s="235" t="s">
        <v>861</v>
      </c>
      <c r="D639" s="227">
        <v>2000000</v>
      </c>
      <c r="E639" s="154">
        <v>0</v>
      </c>
      <c r="F639" s="154">
        <v>0</v>
      </c>
      <c r="G639" s="111">
        <f t="shared" si="24"/>
        <v>2000000</v>
      </c>
      <c r="H639" s="81"/>
    </row>
    <row r="640" spans="1:8">
      <c r="A640" s="80">
        <v>8</v>
      </c>
      <c r="B640" s="234">
        <v>22090108</v>
      </c>
      <c r="C640" s="235" t="s">
        <v>862</v>
      </c>
      <c r="D640" s="228">
        <v>0</v>
      </c>
      <c r="E640" s="154">
        <v>0</v>
      </c>
      <c r="F640" s="154">
        <v>0</v>
      </c>
      <c r="G640" s="111">
        <f t="shared" si="24"/>
        <v>0</v>
      </c>
      <c r="H640" s="81"/>
    </row>
    <row r="641" spans="1:8">
      <c r="A641" s="178"/>
      <c r="B641" s="162"/>
      <c r="C641" s="189" t="s">
        <v>74</v>
      </c>
      <c r="D641" s="191">
        <f>SUM(D633:D640)</f>
        <v>100000000</v>
      </c>
      <c r="E641" s="296">
        <f>SUM(E633:E640)</f>
        <v>0</v>
      </c>
      <c r="F641" s="154">
        <v>0</v>
      </c>
      <c r="G641" s="109">
        <f>SUM(G633:G640)</f>
        <v>100000000</v>
      </c>
      <c r="H641" s="81"/>
    </row>
    <row r="642" spans="1:8">
      <c r="A642" s="171"/>
      <c r="B642" s="183"/>
      <c r="C642" s="184"/>
      <c r="D642" s="185"/>
      <c r="E642" s="186"/>
      <c r="F642" s="186"/>
      <c r="G642" s="175"/>
      <c r="H642" s="14"/>
    </row>
    <row r="643" spans="1:8">
      <c r="A643" s="171"/>
      <c r="B643" s="183"/>
      <c r="C643" s="184"/>
      <c r="D643" s="185"/>
      <c r="E643" s="186"/>
      <c r="F643" s="186"/>
      <c r="G643" s="175"/>
      <c r="H643" s="14"/>
    </row>
    <row r="644" spans="1:8">
      <c r="A644" s="171"/>
      <c r="B644" s="183"/>
      <c r="C644" s="184"/>
      <c r="D644" s="185"/>
      <c r="E644" s="186"/>
      <c r="F644" s="186"/>
      <c r="G644" s="175"/>
      <c r="H644" s="14"/>
    </row>
    <row r="645" spans="1:8">
      <c r="A645" s="171"/>
      <c r="B645" s="183"/>
      <c r="C645" s="184"/>
      <c r="D645" s="185"/>
      <c r="E645" s="186"/>
      <c r="F645" s="186"/>
      <c r="G645" s="175"/>
      <c r="H645" s="14"/>
    </row>
    <row r="646" spans="1:8">
      <c r="A646" s="171"/>
      <c r="B646" s="183"/>
      <c r="C646" s="184"/>
      <c r="D646" s="185"/>
      <c r="E646" s="186"/>
      <c r="F646" s="186"/>
      <c r="G646" s="175"/>
      <c r="H646" s="14"/>
    </row>
    <row r="647" spans="1:8">
      <c r="A647" s="171"/>
      <c r="B647" s="183"/>
      <c r="C647" s="184"/>
      <c r="D647" s="185"/>
      <c r="E647" s="186"/>
      <c r="F647" s="186"/>
      <c r="G647" s="175"/>
      <c r="H647" s="14"/>
    </row>
    <row r="648" spans="1:8">
      <c r="A648" s="171"/>
      <c r="B648" s="183"/>
      <c r="C648" s="184"/>
      <c r="D648" s="185"/>
      <c r="E648" s="186"/>
      <c r="F648" s="186"/>
      <c r="G648" s="175"/>
      <c r="H648" s="14"/>
    </row>
    <row r="649" spans="1:8">
      <c r="A649" s="171"/>
      <c r="B649" s="183"/>
      <c r="C649" s="184"/>
      <c r="D649" s="185"/>
      <c r="E649" s="186"/>
      <c r="F649" s="186"/>
      <c r="G649" s="175"/>
      <c r="H649" s="14"/>
    </row>
    <row r="650" spans="1:8">
      <c r="A650" s="171"/>
      <c r="B650" s="183"/>
      <c r="C650" s="184"/>
      <c r="D650" s="185"/>
      <c r="E650" s="186"/>
      <c r="F650" s="186"/>
      <c r="G650" s="175"/>
      <c r="H650" s="14"/>
    </row>
    <row r="651" spans="1:8">
      <c r="A651" s="171"/>
      <c r="B651" s="183"/>
      <c r="C651" s="184"/>
      <c r="D651" s="185"/>
      <c r="E651" s="186"/>
      <c r="F651" s="186"/>
      <c r="G651" s="175"/>
      <c r="H651" s="14"/>
    </row>
    <row r="652" spans="1:8">
      <c r="A652" s="171"/>
      <c r="B652" s="183"/>
      <c r="C652" s="184"/>
      <c r="D652" s="185"/>
      <c r="E652" s="186"/>
      <c r="F652" s="186"/>
      <c r="G652" s="175"/>
      <c r="H652" s="14"/>
    </row>
    <row r="653" spans="1:8">
      <c r="A653" s="171"/>
      <c r="B653" s="183"/>
      <c r="C653" s="184"/>
      <c r="D653" s="185"/>
      <c r="E653" s="186"/>
      <c r="F653" s="186"/>
      <c r="G653" s="175"/>
      <c r="H653" s="14"/>
    </row>
    <row r="654" spans="1:8">
      <c r="A654" s="171"/>
      <c r="B654" s="183"/>
      <c r="C654" s="184"/>
      <c r="D654" s="185"/>
      <c r="E654" s="186"/>
      <c r="F654" s="186"/>
      <c r="G654" s="175"/>
      <c r="H654" s="14"/>
    </row>
    <row r="655" spans="1:8">
      <c r="A655" s="171"/>
      <c r="B655" s="183"/>
      <c r="C655" s="184"/>
      <c r="D655" s="185"/>
      <c r="E655" s="186"/>
      <c r="F655" s="186"/>
      <c r="G655" s="175"/>
      <c r="H655" s="14"/>
    </row>
    <row r="656" spans="1:8">
      <c r="A656" s="171"/>
      <c r="B656" s="183"/>
      <c r="C656" s="184"/>
      <c r="D656" s="185"/>
      <c r="E656" s="186"/>
      <c r="F656" s="186"/>
      <c r="G656" s="175"/>
      <c r="H656" s="14"/>
    </row>
    <row r="657" spans="1:8">
      <c r="A657" s="410" t="s">
        <v>267</v>
      </c>
      <c r="B657" s="410"/>
      <c r="C657" s="410"/>
      <c r="D657" s="410"/>
      <c r="E657" s="410"/>
      <c r="F657" s="410"/>
      <c r="G657" s="410"/>
    </row>
    <row r="658" spans="1:8">
      <c r="A658" s="410" t="s">
        <v>365</v>
      </c>
      <c r="B658" s="410"/>
      <c r="C658" s="410"/>
      <c r="D658" s="410"/>
      <c r="E658" s="410"/>
      <c r="F658" s="410"/>
      <c r="G658" s="410"/>
    </row>
    <row r="659" spans="1:8">
      <c r="A659" s="410" t="s">
        <v>54</v>
      </c>
      <c r="B659" s="410"/>
      <c r="C659" s="410"/>
      <c r="D659" s="410"/>
      <c r="E659" s="410"/>
      <c r="F659" s="410"/>
      <c r="G659" s="410"/>
    </row>
    <row r="660" spans="1:8">
      <c r="A660" s="257"/>
      <c r="B660" s="257"/>
      <c r="C660" s="257"/>
      <c r="D660" s="257"/>
      <c r="E660" s="257"/>
      <c r="F660" s="257"/>
      <c r="G660" s="257"/>
    </row>
    <row r="661" spans="1:8">
      <c r="A661" s="143" t="s">
        <v>421</v>
      </c>
      <c r="B661" s="143"/>
      <c r="C661" s="143"/>
      <c r="D661" s="143"/>
      <c r="E661" s="143"/>
      <c r="F661" s="143"/>
      <c r="G661" s="144"/>
    </row>
    <row r="662" spans="1:8">
      <c r="A662" s="144"/>
      <c r="B662" s="257"/>
      <c r="C662" s="144"/>
      <c r="D662" s="144"/>
      <c r="E662" s="144"/>
      <c r="F662" s="144"/>
      <c r="G662" s="144"/>
    </row>
    <row r="663" spans="1:8">
      <c r="A663" s="145" t="s">
        <v>412</v>
      </c>
      <c r="B663" s="145"/>
      <c r="C663" s="145"/>
      <c r="D663" s="144"/>
      <c r="E663" s="144"/>
      <c r="F663" s="144"/>
      <c r="G663" s="144"/>
    </row>
    <row r="664" spans="1:8" ht="36.75">
      <c r="A664" s="165" t="s">
        <v>0</v>
      </c>
      <c r="B664" s="148" t="s">
        <v>57</v>
      </c>
      <c r="C664" s="148" t="s">
        <v>58</v>
      </c>
      <c r="D664" s="148" t="s">
        <v>268</v>
      </c>
      <c r="E664" s="148" t="s">
        <v>59</v>
      </c>
      <c r="F664" s="147" t="s">
        <v>60</v>
      </c>
      <c r="G664" s="147" t="s">
        <v>460</v>
      </c>
      <c r="H664" s="149" t="s">
        <v>61</v>
      </c>
    </row>
    <row r="665" spans="1:8">
      <c r="A665" s="80">
        <v>1</v>
      </c>
      <c r="B665" s="254">
        <v>22090101</v>
      </c>
      <c r="C665" s="255" t="s">
        <v>413</v>
      </c>
      <c r="D665" s="227">
        <v>5200000</v>
      </c>
      <c r="E665" s="154">
        <v>9250000</v>
      </c>
      <c r="F665" s="154">
        <v>4100000</v>
      </c>
      <c r="G665" s="111">
        <f t="shared" ref="G665:G672" si="25">D665+F665</f>
        <v>9300000</v>
      </c>
      <c r="H665" s="81" t="s">
        <v>362</v>
      </c>
    </row>
    <row r="666" spans="1:8">
      <c r="A666" s="80">
        <v>2</v>
      </c>
      <c r="B666" s="254">
        <v>22090102</v>
      </c>
      <c r="C666" s="255" t="s">
        <v>414</v>
      </c>
      <c r="D666" s="227">
        <v>4500000</v>
      </c>
      <c r="E666" s="154">
        <v>4500000</v>
      </c>
      <c r="F666" s="154">
        <v>0</v>
      </c>
      <c r="G666" s="111">
        <f t="shared" si="25"/>
        <v>4500000</v>
      </c>
      <c r="H666" s="81"/>
    </row>
    <row r="667" spans="1:8">
      <c r="A667" s="80">
        <v>3</v>
      </c>
      <c r="B667" s="254">
        <v>22090103</v>
      </c>
      <c r="C667" s="255" t="s">
        <v>415</v>
      </c>
      <c r="D667" s="227">
        <v>3000000</v>
      </c>
      <c r="E667" s="154">
        <v>0</v>
      </c>
      <c r="F667" s="152">
        <v>0</v>
      </c>
      <c r="G667" s="111">
        <f t="shared" si="25"/>
        <v>3000000</v>
      </c>
      <c r="H667" s="81"/>
    </row>
    <row r="668" spans="1:8">
      <c r="A668" s="80">
        <v>4</v>
      </c>
      <c r="B668" s="254">
        <v>22090104</v>
      </c>
      <c r="C668" s="255" t="s">
        <v>416</v>
      </c>
      <c r="D668" s="227">
        <v>1800000</v>
      </c>
      <c r="E668" s="154">
        <v>0</v>
      </c>
      <c r="F668" s="152">
        <v>0</v>
      </c>
      <c r="G668" s="111">
        <f t="shared" si="25"/>
        <v>1800000</v>
      </c>
      <c r="H668" s="81"/>
    </row>
    <row r="669" spans="1:8">
      <c r="A669" s="80">
        <v>5</v>
      </c>
      <c r="B669" s="254">
        <v>22090105</v>
      </c>
      <c r="C669" s="255" t="s">
        <v>417</v>
      </c>
      <c r="D669" s="227">
        <v>2500000</v>
      </c>
      <c r="E669" s="154">
        <v>0</v>
      </c>
      <c r="F669" s="152">
        <v>0</v>
      </c>
      <c r="G669" s="111">
        <f t="shared" si="25"/>
        <v>2500000</v>
      </c>
      <c r="H669" s="80"/>
    </row>
    <row r="670" spans="1:8">
      <c r="A670" s="80">
        <v>6</v>
      </c>
      <c r="B670" s="254">
        <v>22090106</v>
      </c>
      <c r="C670" s="255" t="s">
        <v>418</v>
      </c>
      <c r="D670" s="227">
        <v>2500000</v>
      </c>
      <c r="E670" s="156">
        <v>1000000</v>
      </c>
      <c r="F670" s="152">
        <v>0</v>
      </c>
      <c r="G670" s="111">
        <f t="shared" si="25"/>
        <v>2500000</v>
      </c>
      <c r="H670" s="81"/>
    </row>
    <row r="671" spans="1:8">
      <c r="A671" s="80">
        <v>7</v>
      </c>
      <c r="B671" s="254">
        <v>22090107</v>
      </c>
      <c r="C671" s="255" t="s">
        <v>419</v>
      </c>
      <c r="D671" s="227">
        <v>3000000</v>
      </c>
      <c r="E671" s="154">
        <v>0</v>
      </c>
      <c r="F671" s="152">
        <v>0</v>
      </c>
      <c r="G671" s="111">
        <f t="shared" si="25"/>
        <v>3000000</v>
      </c>
      <c r="H671" s="81"/>
    </row>
    <row r="672" spans="1:8">
      <c r="A672" s="80">
        <v>8</v>
      </c>
      <c r="B672" s="254">
        <v>22090108</v>
      </c>
      <c r="C672" s="255" t="s">
        <v>420</v>
      </c>
      <c r="D672" s="227">
        <v>2500000</v>
      </c>
      <c r="E672" s="154">
        <v>0</v>
      </c>
      <c r="F672" s="152">
        <v>0</v>
      </c>
      <c r="G672" s="111">
        <f t="shared" si="25"/>
        <v>2500000</v>
      </c>
      <c r="H672" s="81"/>
    </row>
    <row r="673" spans="1:8">
      <c r="A673" s="178"/>
      <c r="B673" s="162"/>
      <c r="C673" s="189" t="s">
        <v>74</v>
      </c>
      <c r="D673" s="191">
        <f>SUM(D665:D672)</f>
        <v>25000000</v>
      </c>
      <c r="E673" s="190">
        <f>SUM(E665:E672)</f>
        <v>14750000</v>
      </c>
      <c r="F673" s="109">
        <f>SUM(F665:F672)</f>
        <v>4100000</v>
      </c>
      <c r="G673" s="109">
        <f>SUM(G665:G672)</f>
        <v>29100000</v>
      </c>
      <c r="H673" s="81"/>
    </row>
    <row r="674" spans="1:8">
      <c r="A674" s="171"/>
      <c r="B674" s="183"/>
      <c r="C674" s="184"/>
      <c r="D674" s="185"/>
      <c r="E674" s="186"/>
      <c r="F674" s="186"/>
      <c r="G674" s="175"/>
      <c r="H674" s="14"/>
    </row>
    <row r="675" spans="1:8">
      <c r="A675" s="171"/>
      <c r="B675" s="183"/>
      <c r="C675" s="184"/>
      <c r="D675" s="185"/>
      <c r="E675" s="186"/>
      <c r="F675" s="186"/>
      <c r="G675" s="175"/>
      <c r="H675" s="14"/>
    </row>
    <row r="676" spans="1:8">
      <c r="A676" s="171"/>
      <c r="B676" s="183"/>
      <c r="C676" s="184"/>
      <c r="D676" s="185"/>
      <c r="E676" s="186"/>
      <c r="F676" s="186"/>
      <c r="G676" s="175"/>
      <c r="H676" s="14"/>
    </row>
    <row r="677" spans="1:8">
      <c r="A677" s="171"/>
      <c r="B677" s="183"/>
      <c r="C677" s="184"/>
      <c r="D677" s="185"/>
      <c r="E677" s="186"/>
      <c r="F677" s="186"/>
      <c r="G677" s="175"/>
      <c r="H677" s="14"/>
    </row>
    <row r="678" spans="1:8">
      <c r="A678" s="171"/>
      <c r="B678" s="183"/>
      <c r="C678" s="184"/>
      <c r="D678" s="185"/>
      <c r="E678" s="186"/>
      <c r="F678" s="186"/>
      <c r="G678" s="175"/>
      <c r="H678" s="14"/>
    </row>
    <row r="679" spans="1:8">
      <c r="A679" s="171"/>
      <c r="B679" s="183"/>
      <c r="C679" s="184"/>
      <c r="D679" s="185"/>
      <c r="E679" s="186"/>
      <c r="F679" s="186"/>
      <c r="G679" s="175"/>
      <c r="H679" s="14"/>
    </row>
    <row r="680" spans="1:8">
      <c r="A680" s="171"/>
      <c r="B680" s="183"/>
      <c r="C680" s="184"/>
      <c r="D680" s="185"/>
      <c r="E680" s="186"/>
      <c r="F680" s="186"/>
      <c r="G680" s="175"/>
      <c r="H680" s="14"/>
    </row>
    <row r="681" spans="1:8">
      <c r="A681" s="171"/>
      <c r="B681" s="183"/>
      <c r="C681" s="184"/>
      <c r="D681" s="185"/>
      <c r="E681" s="186"/>
      <c r="F681" s="186"/>
      <c r="G681" s="175"/>
      <c r="H681" s="14"/>
    </row>
    <row r="682" spans="1:8">
      <c r="A682" s="171"/>
      <c r="B682" s="183"/>
      <c r="C682" s="184"/>
      <c r="D682" s="185"/>
      <c r="E682" s="186"/>
      <c r="F682" s="186"/>
      <c r="G682" s="175"/>
      <c r="H682" s="14"/>
    </row>
    <row r="683" spans="1:8">
      <c r="A683" s="171"/>
      <c r="B683" s="183"/>
      <c r="C683" s="184"/>
      <c r="D683" s="185"/>
      <c r="E683" s="186"/>
      <c r="F683" s="186"/>
      <c r="G683" s="175"/>
      <c r="H683" s="14"/>
    </row>
    <row r="684" spans="1:8">
      <c r="A684" s="171"/>
      <c r="B684" s="183"/>
      <c r="C684" s="184"/>
      <c r="D684" s="185"/>
      <c r="E684" s="186"/>
      <c r="F684" s="186"/>
      <c r="G684" s="175"/>
      <c r="H684" s="14"/>
    </row>
    <row r="685" spans="1:8">
      <c r="A685" s="171"/>
      <c r="B685" s="183"/>
      <c r="C685" s="184"/>
      <c r="D685" s="185"/>
      <c r="E685" s="186"/>
      <c r="F685" s="186"/>
      <c r="G685" s="175"/>
      <c r="H685" s="14"/>
    </row>
    <row r="686" spans="1:8">
      <c r="A686" s="171"/>
      <c r="B686" s="183"/>
      <c r="C686" s="184"/>
      <c r="D686" s="185"/>
      <c r="E686" s="186"/>
      <c r="F686" s="186"/>
      <c r="G686" s="175"/>
      <c r="H686" s="14"/>
    </row>
    <row r="687" spans="1:8">
      <c r="A687" s="171"/>
      <c r="B687" s="183"/>
      <c r="C687" s="184"/>
      <c r="D687" s="185"/>
      <c r="E687" s="186"/>
      <c r="F687" s="186"/>
      <c r="G687" s="175"/>
      <c r="H687" s="14"/>
    </row>
    <row r="688" spans="1:8">
      <c r="A688" s="171"/>
      <c r="B688" s="183"/>
      <c r="C688" s="184"/>
      <c r="D688" s="185"/>
      <c r="E688" s="186"/>
      <c r="F688" s="186"/>
      <c r="G688" s="175"/>
      <c r="H688" s="14"/>
    </row>
    <row r="689" spans="1:8">
      <c r="A689" s="171"/>
      <c r="B689" s="183"/>
      <c r="C689" s="184"/>
      <c r="D689" s="185"/>
      <c r="E689" s="186"/>
      <c r="F689" s="186"/>
      <c r="G689" s="175"/>
      <c r="H689" s="14"/>
    </row>
    <row r="690" spans="1:8">
      <c r="A690" s="410" t="s">
        <v>267</v>
      </c>
      <c r="B690" s="410"/>
      <c r="C690" s="410"/>
      <c r="D690" s="410"/>
      <c r="E690" s="410"/>
      <c r="F690" s="410"/>
      <c r="G690" s="410"/>
    </row>
    <row r="691" spans="1:8">
      <c r="A691" s="410" t="s">
        <v>365</v>
      </c>
      <c r="B691" s="410"/>
      <c r="C691" s="410"/>
      <c r="D691" s="410"/>
      <c r="E691" s="410"/>
      <c r="F691" s="410"/>
      <c r="G691" s="410"/>
    </row>
    <row r="692" spans="1:8">
      <c r="A692" s="410" t="s">
        <v>54</v>
      </c>
      <c r="B692" s="410"/>
      <c r="C692" s="410"/>
      <c r="D692" s="410"/>
      <c r="E692" s="410"/>
      <c r="F692" s="410"/>
      <c r="G692" s="410"/>
    </row>
    <row r="693" spans="1:8">
      <c r="A693" s="232"/>
      <c r="B693" s="232"/>
      <c r="C693" s="232"/>
      <c r="D693" s="232"/>
      <c r="E693" s="232"/>
      <c r="F693" s="232"/>
      <c r="G693" s="232"/>
    </row>
    <row r="694" spans="1:8">
      <c r="A694" s="143" t="s">
        <v>273</v>
      </c>
      <c r="B694" s="143"/>
      <c r="C694" s="143"/>
      <c r="D694" s="143"/>
      <c r="E694" s="143"/>
      <c r="F694" s="143"/>
      <c r="G694" s="144"/>
    </row>
    <row r="695" spans="1:8">
      <c r="A695" s="144"/>
      <c r="B695" s="232"/>
      <c r="C695" s="144"/>
      <c r="D695" s="144"/>
      <c r="E695" s="144"/>
      <c r="F695" s="144"/>
      <c r="G695" s="144"/>
    </row>
    <row r="696" spans="1:8">
      <c r="A696" s="145" t="s">
        <v>274</v>
      </c>
      <c r="B696" s="145"/>
      <c r="C696" s="145"/>
      <c r="D696" s="144"/>
      <c r="E696" s="144"/>
      <c r="F696" s="144"/>
      <c r="G696" s="144"/>
    </row>
    <row r="697" spans="1:8" ht="36.75">
      <c r="A697" s="165" t="s">
        <v>0</v>
      </c>
      <c r="B697" s="148" t="s">
        <v>57</v>
      </c>
      <c r="C697" s="148" t="s">
        <v>58</v>
      </c>
      <c r="D697" s="148" t="s">
        <v>268</v>
      </c>
      <c r="E697" s="148" t="s">
        <v>59</v>
      </c>
      <c r="F697" s="147" t="s">
        <v>60</v>
      </c>
      <c r="G697" s="147" t="s">
        <v>460</v>
      </c>
      <c r="H697" s="149" t="s">
        <v>61</v>
      </c>
    </row>
    <row r="698" spans="1:8">
      <c r="A698" s="80">
        <v>1</v>
      </c>
      <c r="B698" s="234">
        <v>22090101</v>
      </c>
      <c r="C698" s="235" t="s">
        <v>275</v>
      </c>
      <c r="D698" s="228">
        <v>0</v>
      </c>
      <c r="E698" s="154">
        <v>0</v>
      </c>
      <c r="F698" s="154">
        <v>0</v>
      </c>
      <c r="G698" s="111">
        <f t="shared" ref="G698:G699" si="26">D698+F698</f>
        <v>0</v>
      </c>
      <c r="H698" s="81"/>
    </row>
    <row r="699" spans="1:8">
      <c r="A699" s="80">
        <v>2</v>
      </c>
      <c r="B699" s="234">
        <v>22090102</v>
      </c>
      <c r="C699" s="235" t="s">
        <v>276</v>
      </c>
      <c r="D699" s="228">
        <v>0</v>
      </c>
      <c r="E699" s="154">
        <v>0</v>
      </c>
      <c r="F699" s="154">
        <v>0</v>
      </c>
      <c r="G699" s="111">
        <f t="shared" si="26"/>
        <v>0</v>
      </c>
      <c r="H699" s="81"/>
    </row>
    <row r="700" spans="1:8" ht="23.25">
      <c r="A700" s="80">
        <v>3</v>
      </c>
      <c r="B700" s="234">
        <v>22090103</v>
      </c>
      <c r="C700" s="235" t="s">
        <v>277</v>
      </c>
      <c r="D700" s="227">
        <v>250000000</v>
      </c>
      <c r="E700" s="154">
        <v>257436000</v>
      </c>
      <c r="F700" s="152">
        <v>100000000</v>
      </c>
      <c r="G700" s="111">
        <f>D700+F700</f>
        <v>350000000</v>
      </c>
      <c r="H700" s="81" t="s">
        <v>362</v>
      </c>
    </row>
    <row r="701" spans="1:8">
      <c r="A701" s="80">
        <v>4</v>
      </c>
      <c r="B701" s="234">
        <v>22090104</v>
      </c>
      <c r="C701" s="235" t="s">
        <v>278</v>
      </c>
      <c r="D701" s="228">
        <v>0</v>
      </c>
      <c r="E701" s="154">
        <v>0</v>
      </c>
      <c r="F701" s="152">
        <v>0</v>
      </c>
      <c r="G701" s="111">
        <f t="shared" ref="G701:G705" si="27">D701+F701</f>
        <v>0</v>
      </c>
      <c r="H701" s="81"/>
    </row>
    <row r="702" spans="1:8">
      <c r="A702" s="80">
        <v>5</v>
      </c>
      <c r="B702" s="234">
        <v>22090105</v>
      </c>
      <c r="C702" s="235" t="s">
        <v>279</v>
      </c>
      <c r="D702" s="227">
        <v>20000000</v>
      </c>
      <c r="E702" s="154">
        <v>10640000</v>
      </c>
      <c r="F702" s="152">
        <v>0</v>
      </c>
      <c r="G702" s="111">
        <f t="shared" si="27"/>
        <v>20000000</v>
      </c>
      <c r="H702" s="80"/>
    </row>
    <row r="703" spans="1:8">
      <c r="A703" s="80">
        <v>6</v>
      </c>
      <c r="B703" s="234">
        <v>22090106</v>
      </c>
      <c r="C703" s="235" t="s">
        <v>280</v>
      </c>
      <c r="D703" s="228">
        <v>0</v>
      </c>
      <c r="E703" s="156">
        <v>0</v>
      </c>
      <c r="F703" s="152">
        <v>0</v>
      </c>
      <c r="G703" s="111">
        <f t="shared" si="27"/>
        <v>0</v>
      </c>
      <c r="H703" s="81"/>
    </row>
    <row r="704" spans="1:8">
      <c r="A704" s="80">
        <v>7</v>
      </c>
      <c r="B704" s="234">
        <v>22090107</v>
      </c>
      <c r="C704" s="235" t="s">
        <v>281</v>
      </c>
      <c r="D704" s="227">
        <v>60000000</v>
      </c>
      <c r="E704" s="154">
        <v>34856000</v>
      </c>
      <c r="F704" s="152">
        <v>0</v>
      </c>
      <c r="G704" s="111">
        <f t="shared" si="27"/>
        <v>60000000</v>
      </c>
      <c r="H704" s="81"/>
    </row>
    <row r="705" spans="1:8">
      <c r="A705" s="80">
        <v>8</v>
      </c>
      <c r="B705" s="234">
        <v>22090108</v>
      </c>
      <c r="C705" s="235" t="s">
        <v>282</v>
      </c>
      <c r="D705" s="228">
        <v>0</v>
      </c>
      <c r="E705" s="154">
        <v>0</v>
      </c>
      <c r="F705" s="152">
        <v>0</v>
      </c>
      <c r="G705" s="111">
        <f t="shared" si="27"/>
        <v>0</v>
      </c>
      <c r="H705" s="81"/>
    </row>
    <row r="706" spans="1:8">
      <c r="A706" s="178"/>
      <c r="B706" s="162"/>
      <c r="C706" s="189" t="s">
        <v>74</v>
      </c>
      <c r="D706" s="191">
        <f>SUM(D698:D705)</f>
        <v>330000000</v>
      </c>
      <c r="E706" s="190">
        <f>SUM(E698:E705)</f>
        <v>302932000</v>
      </c>
      <c r="F706" s="109">
        <f>SUM(F698:F705)</f>
        <v>100000000</v>
      </c>
      <c r="G706" s="109">
        <f>SUM(G698:G705)</f>
        <v>430000000</v>
      </c>
      <c r="H706" s="81"/>
    </row>
    <row r="722" spans="1:8">
      <c r="A722" s="410" t="s">
        <v>267</v>
      </c>
      <c r="B722" s="410"/>
      <c r="C722" s="410"/>
      <c r="D722" s="410"/>
      <c r="E722" s="410"/>
      <c r="F722" s="410"/>
      <c r="G722" s="410"/>
    </row>
    <row r="723" spans="1:8">
      <c r="A723" s="410" t="s">
        <v>365</v>
      </c>
      <c r="B723" s="410"/>
      <c r="C723" s="410"/>
      <c r="D723" s="410"/>
      <c r="E723" s="410"/>
      <c r="F723" s="410"/>
      <c r="G723" s="410"/>
    </row>
    <row r="724" spans="1:8">
      <c r="A724" s="410" t="s">
        <v>54</v>
      </c>
      <c r="B724" s="410"/>
      <c r="C724" s="410"/>
      <c r="D724" s="410"/>
      <c r="E724" s="410"/>
      <c r="F724" s="410"/>
      <c r="G724" s="410"/>
    </row>
    <row r="725" spans="1:8">
      <c r="A725" s="232"/>
      <c r="B725" s="232"/>
      <c r="C725" s="232"/>
      <c r="D725" s="232"/>
      <c r="E725" s="232"/>
      <c r="F725" s="232"/>
      <c r="G725" s="232"/>
    </row>
    <row r="726" spans="1:8">
      <c r="A726" s="143" t="s">
        <v>361</v>
      </c>
      <c r="B726" s="143"/>
      <c r="C726" s="143"/>
      <c r="D726" s="143"/>
      <c r="E726" s="143"/>
      <c r="F726" s="143"/>
      <c r="G726" s="144"/>
    </row>
    <row r="727" spans="1:8">
      <c r="A727" s="144"/>
      <c r="B727" s="232"/>
      <c r="C727" s="144"/>
      <c r="D727" s="144"/>
      <c r="E727" s="144"/>
      <c r="F727" s="144"/>
      <c r="G727" s="144"/>
    </row>
    <row r="728" spans="1:8">
      <c r="A728" s="145" t="s">
        <v>360</v>
      </c>
      <c r="B728" s="145"/>
      <c r="C728" s="145"/>
      <c r="D728" s="144"/>
      <c r="E728" s="144"/>
      <c r="F728" s="144"/>
      <c r="G728" s="144"/>
    </row>
    <row r="729" spans="1:8" ht="36.75">
      <c r="A729" s="165" t="s">
        <v>0</v>
      </c>
      <c r="B729" s="148" t="s">
        <v>57</v>
      </c>
      <c r="C729" s="148" t="s">
        <v>58</v>
      </c>
      <c r="D729" s="148" t="s">
        <v>268</v>
      </c>
      <c r="E729" s="148" t="s">
        <v>59</v>
      </c>
      <c r="F729" s="147" t="s">
        <v>60</v>
      </c>
      <c r="G729" s="147" t="s">
        <v>460</v>
      </c>
      <c r="H729" s="149" t="s">
        <v>61</v>
      </c>
    </row>
    <row r="730" spans="1:8" ht="34.5">
      <c r="A730" s="80">
        <v>1</v>
      </c>
      <c r="B730" s="234">
        <v>22090101</v>
      </c>
      <c r="C730" s="235" t="s">
        <v>283</v>
      </c>
      <c r="D730" s="227">
        <v>4000000</v>
      </c>
      <c r="E730" s="154">
        <v>4464000</v>
      </c>
      <c r="F730" s="154">
        <v>1000000</v>
      </c>
      <c r="G730" s="111">
        <f>D730+F730</f>
        <v>5000000</v>
      </c>
      <c r="H730" s="81" t="s">
        <v>362</v>
      </c>
    </row>
    <row r="731" spans="1:8">
      <c r="A731" s="80">
        <v>2</v>
      </c>
      <c r="B731" s="234">
        <v>22090102</v>
      </c>
      <c r="C731" s="235" t="s">
        <v>262</v>
      </c>
      <c r="D731" s="227">
        <v>3000000</v>
      </c>
      <c r="E731" s="154">
        <v>0</v>
      </c>
      <c r="F731" s="154"/>
      <c r="G731" s="111">
        <f t="shared" ref="G731:G733" si="28">D731+F731</f>
        <v>3000000</v>
      </c>
      <c r="H731" s="81"/>
    </row>
    <row r="732" spans="1:8">
      <c r="A732" s="80">
        <v>3</v>
      </c>
      <c r="B732" s="234">
        <v>22090103</v>
      </c>
      <c r="C732" s="235" t="s">
        <v>284</v>
      </c>
      <c r="D732" s="227">
        <v>35000000</v>
      </c>
      <c r="E732" s="154">
        <v>13200000</v>
      </c>
      <c r="F732" s="152"/>
      <c r="G732" s="111">
        <f t="shared" si="28"/>
        <v>35000000</v>
      </c>
      <c r="H732" s="81"/>
    </row>
    <row r="733" spans="1:8">
      <c r="A733" s="80">
        <v>4</v>
      </c>
      <c r="B733" s="234">
        <v>22090104</v>
      </c>
      <c r="C733" s="235" t="s">
        <v>285</v>
      </c>
      <c r="D733" s="227">
        <v>5000000</v>
      </c>
      <c r="E733" s="154">
        <v>1910000</v>
      </c>
      <c r="F733" s="152"/>
      <c r="G733" s="111">
        <f t="shared" si="28"/>
        <v>5000000</v>
      </c>
      <c r="H733" s="81"/>
    </row>
    <row r="734" spans="1:8">
      <c r="A734" s="178"/>
      <c r="B734" s="162"/>
      <c r="C734" s="189" t="s">
        <v>74</v>
      </c>
      <c r="D734" s="191">
        <f>SUM(D730:D733)</f>
        <v>47000000</v>
      </c>
      <c r="E734" s="190">
        <f>SUM(E730:E733)</f>
        <v>19574000</v>
      </c>
      <c r="F734" s="109">
        <f>SUM(F730:F733)</f>
        <v>1000000</v>
      </c>
      <c r="G734" s="109">
        <f>SUM(G730:G733)</f>
        <v>48000000</v>
      </c>
      <c r="H734" s="81"/>
    </row>
    <row r="753" spans="1:8">
      <c r="A753" s="410" t="s">
        <v>267</v>
      </c>
      <c r="B753" s="410"/>
      <c r="C753" s="410"/>
      <c r="D753" s="410"/>
      <c r="E753" s="410"/>
      <c r="F753" s="410"/>
      <c r="G753" s="410"/>
    </row>
    <row r="754" spans="1:8">
      <c r="A754" s="410" t="s">
        <v>365</v>
      </c>
      <c r="B754" s="410"/>
      <c r="C754" s="410"/>
      <c r="D754" s="410"/>
      <c r="E754" s="410"/>
      <c r="F754" s="410"/>
      <c r="G754" s="410"/>
    </row>
    <row r="755" spans="1:8">
      <c r="A755" s="410" t="s">
        <v>54</v>
      </c>
      <c r="B755" s="410"/>
      <c r="C755" s="410"/>
      <c r="D755" s="410"/>
      <c r="E755" s="410"/>
      <c r="F755" s="410"/>
      <c r="G755" s="410"/>
    </row>
    <row r="756" spans="1:8">
      <c r="A756" s="233"/>
      <c r="B756" s="233"/>
      <c r="C756" s="233"/>
      <c r="D756" s="233"/>
      <c r="E756" s="233"/>
      <c r="F756" s="233"/>
      <c r="G756" s="233"/>
    </row>
    <row r="757" spans="1:8">
      <c r="A757" s="143" t="s">
        <v>356</v>
      </c>
      <c r="B757" s="143"/>
      <c r="C757" s="143"/>
      <c r="D757" s="143"/>
      <c r="E757" s="143"/>
      <c r="F757" s="143"/>
      <c r="G757" s="144"/>
    </row>
    <row r="758" spans="1:8">
      <c r="A758" s="144"/>
      <c r="B758" s="233"/>
      <c r="C758" s="144"/>
      <c r="D758" s="144"/>
      <c r="E758" s="144"/>
      <c r="F758" s="144"/>
      <c r="G758" s="144"/>
    </row>
    <row r="759" spans="1:8">
      <c r="A759" s="145" t="s">
        <v>357</v>
      </c>
      <c r="B759" s="145"/>
      <c r="C759" s="145"/>
      <c r="D759" s="144"/>
      <c r="E759" s="144"/>
      <c r="F759" s="144"/>
      <c r="G759" s="144"/>
    </row>
    <row r="760" spans="1:8" ht="36.75">
      <c r="A760" s="165" t="s">
        <v>0</v>
      </c>
      <c r="B760" s="148" t="s">
        <v>57</v>
      </c>
      <c r="C760" s="148" t="s">
        <v>58</v>
      </c>
      <c r="D760" s="148" t="s">
        <v>268</v>
      </c>
      <c r="E760" s="148" t="s">
        <v>59</v>
      </c>
      <c r="F760" s="147" t="s">
        <v>60</v>
      </c>
      <c r="G760" s="147" t="s">
        <v>460</v>
      </c>
      <c r="H760" s="149" t="s">
        <v>61</v>
      </c>
    </row>
    <row r="761" spans="1:8">
      <c r="A761" s="80">
        <v>1</v>
      </c>
      <c r="B761" s="234">
        <v>22090101</v>
      </c>
      <c r="C761" s="235" t="s">
        <v>358</v>
      </c>
      <c r="D761" s="256">
        <v>2000000</v>
      </c>
      <c r="E761" s="154">
        <v>1105000</v>
      </c>
      <c r="F761" s="154">
        <v>1000000</v>
      </c>
      <c r="G761" s="111">
        <f>D761+F761</f>
        <v>3000000</v>
      </c>
      <c r="H761" s="85" t="s">
        <v>364</v>
      </c>
    </row>
    <row r="762" spans="1:8">
      <c r="A762" s="178"/>
      <c r="B762" s="162"/>
      <c r="C762" s="189" t="s">
        <v>74</v>
      </c>
      <c r="D762" s="191">
        <f>SUM(D761:D761)</f>
        <v>2000000</v>
      </c>
      <c r="E762" s="190">
        <f>SUM(E761:E761)</f>
        <v>1105000</v>
      </c>
      <c r="F762" s="109">
        <f>SUM(F761:F761)</f>
        <v>1000000</v>
      </c>
      <c r="G762" s="109">
        <f>SUM(G761:G761)</f>
        <v>3000000</v>
      </c>
      <c r="H762" s="81"/>
    </row>
    <row r="787" spans="1:8">
      <c r="A787" s="410" t="s">
        <v>267</v>
      </c>
      <c r="B787" s="410"/>
      <c r="C787" s="410"/>
      <c r="D787" s="410"/>
      <c r="E787" s="410"/>
      <c r="F787" s="410"/>
      <c r="G787" s="410"/>
    </row>
    <row r="788" spans="1:8">
      <c r="A788" s="410" t="s">
        <v>365</v>
      </c>
      <c r="B788" s="410"/>
      <c r="C788" s="410"/>
      <c r="D788" s="410"/>
      <c r="E788" s="410"/>
      <c r="F788" s="410"/>
      <c r="G788" s="410"/>
    </row>
    <row r="789" spans="1:8">
      <c r="A789" s="410" t="s">
        <v>54</v>
      </c>
      <c r="B789" s="410"/>
      <c r="C789" s="410"/>
      <c r="D789" s="410"/>
      <c r="E789" s="410"/>
      <c r="F789" s="410"/>
      <c r="G789" s="410"/>
    </row>
    <row r="790" spans="1:8">
      <c r="A790" s="302"/>
      <c r="B790" s="302"/>
      <c r="C790" s="302"/>
      <c r="D790" s="302"/>
      <c r="E790" s="302"/>
      <c r="F790" s="302"/>
      <c r="G790" s="302"/>
    </row>
    <row r="791" spans="1:8">
      <c r="A791" s="411" t="s">
        <v>240</v>
      </c>
      <c r="B791" s="411"/>
      <c r="C791" s="411"/>
      <c r="D791" s="411"/>
      <c r="E791" s="411"/>
      <c r="F791" s="411"/>
      <c r="G791" s="411"/>
    </row>
    <row r="792" spans="1:8">
      <c r="A792" s="310"/>
      <c r="B792" s="310"/>
      <c r="C792" s="310"/>
      <c r="D792" s="310"/>
      <c r="E792" s="310"/>
      <c r="F792" s="310"/>
      <c r="G792" s="310"/>
    </row>
    <row r="793" spans="1:8" ht="36.75">
      <c r="A793" s="311" t="s">
        <v>0</v>
      </c>
      <c r="B793" s="311" t="s">
        <v>467</v>
      </c>
      <c r="C793" s="312" t="s">
        <v>468</v>
      </c>
      <c r="D793" s="148" t="s">
        <v>469</v>
      </c>
      <c r="E793" s="148" t="s">
        <v>59</v>
      </c>
      <c r="F793" s="147" t="s">
        <v>60</v>
      </c>
      <c r="G793" s="147" t="s">
        <v>460</v>
      </c>
      <c r="H793" s="149" t="s">
        <v>61</v>
      </c>
    </row>
    <row r="794" spans="1:8">
      <c r="A794" s="201" t="s">
        <v>470</v>
      </c>
      <c r="B794" s="313" t="s">
        <v>471</v>
      </c>
      <c r="C794" s="202" t="s">
        <v>472</v>
      </c>
      <c r="D794" s="314">
        <v>2377537327</v>
      </c>
      <c r="E794" s="315">
        <v>0</v>
      </c>
      <c r="F794" s="315">
        <v>0</v>
      </c>
      <c r="G794" s="318">
        <f>D794+F794</f>
        <v>2377537327</v>
      </c>
      <c r="H794" s="81"/>
    </row>
    <row r="795" spans="1:8">
      <c r="A795" s="201" t="s">
        <v>473</v>
      </c>
      <c r="B795" s="313" t="s">
        <v>474</v>
      </c>
      <c r="C795" s="202" t="s">
        <v>475</v>
      </c>
      <c r="D795" s="314">
        <v>1000000000</v>
      </c>
      <c r="E795" s="315">
        <v>0</v>
      </c>
      <c r="F795" s="315">
        <v>0</v>
      </c>
      <c r="G795" s="318">
        <v>500000000</v>
      </c>
      <c r="H795" s="85" t="s">
        <v>555</v>
      </c>
    </row>
    <row r="796" spans="1:8">
      <c r="A796" s="201" t="s">
        <v>476</v>
      </c>
      <c r="B796" s="313" t="s">
        <v>477</v>
      </c>
      <c r="C796" s="202" t="s">
        <v>478</v>
      </c>
      <c r="D796" s="314">
        <v>1000000000</v>
      </c>
      <c r="E796" s="315">
        <v>0</v>
      </c>
      <c r="F796" s="315"/>
      <c r="G796" s="318">
        <v>1500000000</v>
      </c>
      <c r="H796" s="81" t="s">
        <v>362</v>
      </c>
    </row>
    <row r="797" spans="1:8">
      <c r="A797" s="201" t="s">
        <v>37</v>
      </c>
      <c r="B797" s="313" t="s">
        <v>479</v>
      </c>
      <c r="C797" s="202" t="s">
        <v>480</v>
      </c>
      <c r="D797" s="314">
        <v>5426203732</v>
      </c>
      <c r="E797" s="315">
        <v>0</v>
      </c>
      <c r="F797" s="315">
        <v>0</v>
      </c>
      <c r="G797" s="318">
        <f t="shared" ref="G797:G803" si="29">D797+F797</f>
        <v>5426203732</v>
      </c>
      <c r="H797" s="81"/>
    </row>
    <row r="798" spans="1:8" ht="24.75">
      <c r="A798" s="201" t="s">
        <v>481</v>
      </c>
      <c r="B798" s="313" t="s">
        <v>482</v>
      </c>
      <c r="C798" s="202" t="s">
        <v>483</v>
      </c>
      <c r="D798" s="314">
        <v>25000000</v>
      </c>
      <c r="E798" s="315">
        <v>0</v>
      </c>
      <c r="F798" s="315">
        <v>20000000</v>
      </c>
      <c r="G798" s="318">
        <f t="shared" si="29"/>
        <v>45000000</v>
      </c>
      <c r="H798" s="81" t="s">
        <v>362</v>
      </c>
    </row>
    <row r="799" spans="1:8">
      <c r="A799" s="201" t="s">
        <v>38</v>
      </c>
      <c r="B799" s="313" t="s">
        <v>484</v>
      </c>
      <c r="C799" s="202" t="s">
        <v>485</v>
      </c>
      <c r="D799" s="336">
        <v>0</v>
      </c>
      <c r="E799" s="315">
        <v>0</v>
      </c>
      <c r="F799" s="315">
        <v>0</v>
      </c>
      <c r="G799" s="318">
        <f t="shared" si="29"/>
        <v>0</v>
      </c>
      <c r="H799" s="81"/>
    </row>
    <row r="800" spans="1:8">
      <c r="A800" s="201" t="s">
        <v>39</v>
      </c>
      <c r="B800" s="313" t="s">
        <v>486</v>
      </c>
      <c r="C800" s="202" t="s">
        <v>487</v>
      </c>
      <c r="D800" s="314">
        <v>5454139641</v>
      </c>
      <c r="E800" s="315">
        <v>0</v>
      </c>
      <c r="F800" s="315">
        <v>0</v>
      </c>
      <c r="G800" s="318">
        <f t="shared" si="29"/>
        <v>5454139641</v>
      </c>
      <c r="H800" s="81"/>
    </row>
    <row r="801" spans="1:8" ht="24.75">
      <c r="A801" s="201" t="s">
        <v>488</v>
      </c>
      <c r="B801" s="313" t="s">
        <v>489</v>
      </c>
      <c r="C801" s="202" t="s">
        <v>490</v>
      </c>
      <c r="D801" s="314">
        <v>0</v>
      </c>
      <c r="E801" s="315">
        <v>0</v>
      </c>
      <c r="F801" s="315">
        <v>0</v>
      </c>
      <c r="G801" s="318">
        <f t="shared" si="29"/>
        <v>0</v>
      </c>
      <c r="H801" s="81"/>
    </row>
    <row r="802" spans="1:8">
      <c r="A802" s="201" t="s">
        <v>48</v>
      </c>
      <c r="B802" s="313" t="s">
        <v>491</v>
      </c>
      <c r="C802" s="202" t="s">
        <v>492</v>
      </c>
      <c r="D802" s="336">
        <v>0</v>
      </c>
      <c r="E802" s="315">
        <v>0</v>
      </c>
      <c r="F802" s="315">
        <v>0</v>
      </c>
      <c r="G802" s="318">
        <f t="shared" si="29"/>
        <v>0</v>
      </c>
      <c r="H802" s="81"/>
    </row>
    <row r="803" spans="1:8">
      <c r="A803" s="201" t="s">
        <v>493</v>
      </c>
      <c r="B803" s="313" t="s">
        <v>494</v>
      </c>
      <c r="C803" s="202" t="s">
        <v>495</v>
      </c>
      <c r="D803" s="336">
        <v>0</v>
      </c>
      <c r="E803" s="315">
        <v>0</v>
      </c>
      <c r="F803" s="315">
        <v>0</v>
      </c>
      <c r="G803" s="318">
        <f t="shared" si="29"/>
        <v>0</v>
      </c>
      <c r="H803" s="81"/>
    </row>
    <row r="804" spans="1:8">
      <c r="A804" s="412" t="s">
        <v>496</v>
      </c>
      <c r="B804" s="413"/>
      <c r="C804" s="316"/>
      <c r="D804" s="317">
        <f>SUM(D794:D803)</f>
        <v>15282880700</v>
      </c>
      <c r="E804" s="317"/>
      <c r="F804" s="317">
        <f>SUM(F794:F803)</f>
        <v>20000000</v>
      </c>
      <c r="G804" s="317">
        <f>SUM(G794:G803)</f>
        <v>15302880700</v>
      </c>
      <c r="H804" s="81"/>
    </row>
  </sheetData>
  <mergeCells count="71">
    <mergeCell ref="A429:G429"/>
    <mergeCell ref="A430:G430"/>
    <mergeCell ref="A239:G239"/>
    <mergeCell ref="A270:G270"/>
    <mergeCell ref="A271:G271"/>
    <mergeCell ref="A272:G272"/>
    <mergeCell ref="A303:G303"/>
    <mergeCell ref="A304:G304"/>
    <mergeCell ref="A305:G305"/>
    <mergeCell ref="A399:G399"/>
    <mergeCell ref="A139:G139"/>
    <mergeCell ref="A140:G140"/>
    <mergeCell ref="A2:G2"/>
    <mergeCell ref="A3:G3"/>
    <mergeCell ref="A4:G4"/>
    <mergeCell ref="A35:G35"/>
    <mergeCell ref="A36:G36"/>
    <mergeCell ref="A37:G37"/>
    <mergeCell ref="A68:G68"/>
    <mergeCell ref="A69:G69"/>
    <mergeCell ref="A70:G70"/>
    <mergeCell ref="A138:G138"/>
    <mergeCell ref="A101:G101"/>
    <mergeCell ref="A102:G102"/>
    <mergeCell ref="A103:G103"/>
    <mergeCell ref="A237:G237"/>
    <mergeCell ref="A238:G238"/>
    <mergeCell ref="A171:G171"/>
    <mergeCell ref="A172:G172"/>
    <mergeCell ref="A173:G173"/>
    <mergeCell ref="A204:G204"/>
    <mergeCell ref="A205:G205"/>
    <mergeCell ref="A206:G206"/>
    <mergeCell ref="A625:G625"/>
    <mergeCell ref="A458:G458"/>
    <mergeCell ref="A334:G334"/>
    <mergeCell ref="A335:G335"/>
    <mergeCell ref="A336:G336"/>
    <mergeCell ref="A366:G366"/>
    <mergeCell ref="A367:G367"/>
    <mergeCell ref="A368:G368"/>
    <mergeCell ref="A456:G456"/>
    <mergeCell ref="A457:G457"/>
    <mergeCell ref="A397:G397"/>
    <mergeCell ref="A398:G398"/>
    <mergeCell ref="A483:G483"/>
    <mergeCell ref="A484:G484"/>
    <mergeCell ref="A485:G485"/>
    <mergeCell ref="A428:G428"/>
    <mergeCell ref="A791:G791"/>
    <mergeCell ref="A804:B804"/>
    <mergeCell ref="A755:G755"/>
    <mergeCell ref="A566:G566"/>
    <mergeCell ref="A567:G567"/>
    <mergeCell ref="A568:G568"/>
    <mergeCell ref="A722:G722"/>
    <mergeCell ref="A723:G723"/>
    <mergeCell ref="A724:G724"/>
    <mergeCell ref="A692:G692"/>
    <mergeCell ref="A691:G691"/>
    <mergeCell ref="A690:G690"/>
    <mergeCell ref="A657:G657"/>
    <mergeCell ref="A658:G658"/>
    <mergeCell ref="A659:G659"/>
    <mergeCell ref="A753:G753"/>
    <mergeCell ref="A626:G626"/>
    <mergeCell ref="A627:G627"/>
    <mergeCell ref="A787:G787"/>
    <mergeCell ref="A788:G788"/>
    <mergeCell ref="A789:G789"/>
    <mergeCell ref="A754:G754"/>
  </mergeCells>
  <pageMargins left="0.7" right="0.7" top="0.75" bottom="0.75" header="0.3" footer="0.3"/>
  <pageSetup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I7" sqref="I7"/>
    </sheetView>
  </sheetViews>
  <sheetFormatPr defaultRowHeight="15"/>
  <cols>
    <col min="1" max="1" width="3.140625" customWidth="1"/>
    <col min="2" max="2" width="21.28515625" customWidth="1"/>
    <col min="3" max="3" width="4.7109375" customWidth="1"/>
    <col min="4" max="4" width="13.28515625" customWidth="1"/>
    <col min="5" max="5" width="23.85546875" customWidth="1"/>
    <col min="6" max="6" width="14.5703125" customWidth="1"/>
    <col min="7" max="7" width="14.5703125" bestFit="1" customWidth="1"/>
    <col min="8" max="8" width="14.28515625" customWidth="1"/>
    <col min="9" max="9" width="13.85546875" customWidth="1"/>
    <col min="11" max="11" width="15" bestFit="1" customWidth="1"/>
    <col min="12" max="12" width="14.5703125" bestFit="1" customWidth="1"/>
  </cols>
  <sheetData>
    <row r="1" spans="1:12">
      <c r="A1" s="67"/>
      <c r="B1" s="409" t="s">
        <v>266</v>
      </c>
      <c r="C1" s="409"/>
      <c r="D1" s="409"/>
      <c r="E1" s="409"/>
      <c r="F1" s="409"/>
      <c r="G1" s="409"/>
      <c r="H1" s="409"/>
      <c r="I1" s="67"/>
    </row>
    <row r="2" spans="1:12">
      <c r="A2" s="67"/>
      <c r="B2" s="409" t="s">
        <v>463</v>
      </c>
      <c r="C2" s="409"/>
      <c r="D2" s="409"/>
      <c r="E2" s="409"/>
      <c r="F2" s="409"/>
      <c r="G2" s="409"/>
      <c r="H2" s="409"/>
      <c r="I2" s="409"/>
    </row>
    <row r="3" spans="1:12">
      <c r="A3" s="67"/>
      <c r="B3" s="409" t="s">
        <v>51</v>
      </c>
      <c r="C3" s="409"/>
      <c r="D3" s="409"/>
      <c r="E3" s="409"/>
      <c r="F3" s="409"/>
      <c r="G3" s="409"/>
      <c r="H3" s="409"/>
      <c r="I3" s="409"/>
    </row>
    <row r="4" spans="1:12">
      <c r="A4" s="67"/>
      <c r="B4" s="414" t="s">
        <v>265</v>
      </c>
      <c r="C4" s="414"/>
      <c r="D4" s="414"/>
      <c r="E4" s="414"/>
      <c r="F4" s="414"/>
      <c r="G4" s="414"/>
      <c r="H4" s="414"/>
      <c r="I4" s="414"/>
    </row>
    <row r="5" spans="1:12" s="71" customFormat="1" ht="30" customHeight="1">
      <c r="A5" s="10" t="s">
        <v>0</v>
      </c>
      <c r="B5" s="10" t="s">
        <v>45</v>
      </c>
      <c r="C5" s="10" t="s">
        <v>3</v>
      </c>
      <c r="D5" s="69" t="s">
        <v>32</v>
      </c>
      <c r="E5" s="10" t="s">
        <v>52</v>
      </c>
      <c r="F5" s="69" t="s">
        <v>271</v>
      </c>
      <c r="G5" s="69" t="s">
        <v>34</v>
      </c>
      <c r="H5" s="69" t="s">
        <v>47</v>
      </c>
      <c r="I5" s="356" t="s">
        <v>461</v>
      </c>
      <c r="J5" s="70" t="s">
        <v>36</v>
      </c>
    </row>
    <row r="6" spans="1:12" s="77" customFormat="1" ht="18" customHeight="1">
      <c r="A6" s="11">
        <v>1</v>
      </c>
      <c r="B6" s="11">
        <v>2</v>
      </c>
      <c r="C6" s="6">
        <v>3</v>
      </c>
      <c r="D6" s="139" t="s">
        <v>37</v>
      </c>
      <c r="E6" s="125">
        <v>5</v>
      </c>
      <c r="F6" s="140">
        <v>6</v>
      </c>
      <c r="G6" s="78">
        <v>7</v>
      </c>
      <c r="H6" s="78">
        <v>8</v>
      </c>
      <c r="I6" s="78" t="s">
        <v>48</v>
      </c>
      <c r="J6" s="141"/>
    </row>
    <row r="7" spans="1:12" s="86" customFormat="1" ht="30" customHeight="1" thickBot="1">
      <c r="A7" s="324">
        <v>1</v>
      </c>
      <c r="B7" s="325" t="s">
        <v>450</v>
      </c>
      <c r="C7" s="326" t="s">
        <v>466</v>
      </c>
      <c r="D7" s="327" t="s">
        <v>329</v>
      </c>
      <c r="E7" s="253" t="s">
        <v>328</v>
      </c>
      <c r="F7" s="95">
        <v>2500000000</v>
      </c>
      <c r="G7" s="119">
        <f>126079000+3930760.75</f>
        <v>130009760.75</v>
      </c>
      <c r="H7" s="95">
        <v>358000000</v>
      </c>
      <c r="I7" s="79">
        <f>F7-H7</f>
        <v>2142000000</v>
      </c>
      <c r="J7" s="328"/>
      <c r="L7" s="347"/>
    </row>
    <row r="8" spans="1:12" s="71" customFormat="1" ht="24.75" customHeight="1" thickBot="1">
      <c r="A8" s="329"/>
      <c r="B8" s="330"/>
      <c r="C8" s="133"/>
      <c r="D8" s="331"/>
      <c r="E8" s="332" t="s">
        <v>451</v>
      </c>
      <c r="F8" s="108">
        <f t="shared" ref="F8:H8" si="0">SUM(F7)</f>
        <v>2500000000</v>
      </c>
      <c r="G8" s="108">
        <f t="shared" si="0"/>
        <v>130009760.75</v>
      </c>
      <c r="H8" s="108">
        <f t="shared" si="0"/>
        <v>358000000</v>
      </c>
      <c r="I8" s="108">
        <f>SUM(I7)</f>
        <v>2142000000</v>
      </c>
      <c r="J8" s="135"/>
    </row>
    <row r="9" spans="1:12" s="71" customFormat="1" ht="18.95" customHeight="1">
      <c r="A9" s="86"/>
      <c r="B9" s="86"/>
      <c r="C9" s="86"/>
      <c r="D9" s="199"/>
      <c r="E9" s="213"/>
      <c r="F9" s="188"/>
      <c r="G9" s="188"/>
      <c r="H9" s="188"/>
      <c r="I9" s="188"/>
      <c r="J9" s="86"/>
    </row>
    <row r="10" spans="1:12" s="71" customFormat="1" ht="18.95" customHeight="1">
      <c r="A10" s="86"/>
      <c r="B10" s="224"/>
      <c r="C10" s="86"/>
      <c r="D10" s="199"/>
      <c r="E10" s="210"/>
      <c r="F10" s="188"/>
      <c r="G10" s="188"/>
      <c r="H10" s="188"/>
      <c r="I10" s="188"/>
      <c r="J10" s="86"/>
    </row>
    <row r="11" spans="1:12" s="71" customFormat="1" ht="29.25" customHeight="1">
      <c r="A11" s="86"/>
      <c r="B11" s="225"/>
      <c r="C11" s="86"/>
      <c r="D11" s="199"/>
      <c r="E11" s="210"/>
      <c r="F11" s="188"/>
      <c r="G11" s="188"/>
      <c r="H11" s="188"/>
      <c r="I11" s="188"/>
      <c r="J11" s="86"/>
    </row>
    <row r="12" spans="1:12" s="71" customFormat="1" ht="18.95" customHeight="1">
      <c r="A12" s="86"/>
      <c r="B12" s="86"/>
      <c r="C12" s="86"/>
      <c r="D12" s="199"/>
      <c r="E12" s="210"/>
      <c r="F12" s="188"/>
      <c r="G12" s="188"/>
      <c r="H12" s="188"/>
      <c r="I12" s="188"/>
      <c r="J12" s="86"/>
    </row>
    <row r="13" spans="1:12" s="71" customFormat="1" ht="18.95" customHeight="1">
      <c r="A13" s="86"/>
      <c r="B13" s="86"/>
      <c r="C13" s="86"/>
      <c r="D13" s="199"/>
      <c r="E13" s="213"/>
      <c r="F13" s="188"/>
      <c r="G13" s="188"/>
      <c r="H13" s="188"/>
      <c r="I13" s="188"/>
      <c r="J13" s="86"/>
    </row>
    <row r="14" spans="1:12" s="71" customFormat="1" ht="18.95" customHeight="1">
      <c r="A14" s="86"/>
      <c r="B14" s="86"/>
      <c r="C14" s="86"/>
      <c r="D14" s="199"/>
      <c r="E14" s="213"/>
      <c r="F14" s="188"/>
      <c r="G14" s="188"/>
      <c r="H14" s="188"/>
      <c r="I14" s="188"/>
      <c r="J14" s="86"/>
    </row>
    <row r="15" spans="1:12" s="71" customFormat="1" ht="18.95" customHeight="1">
      <c r="A15" s="86"/>
      <c r="B15" s="86"/>
      <c r="C15" s="86"/>
      <c r="D15" s="199"/>
      <c r="E15" s="210"/>
      <c r="F15" s="188"/>
      <c r="G15" s="188"/>
      <c r="H15" s="188"/>
      <c r="I15" s="188"/>
      <c r="J15" s="86"/>
    </row>
    <row r="16" spans="1:12" s="71" customFormat="1" ht="18.95" customHeight="1">
      <c r="A16" s="86"/>
      <c r="B16" s="86"/>
      <c r="C16" s="86"/>
      <c r="D16" s="199"/>
      <c r="E16" s="210"/>
      <c r="F16" s="188"/>
      <c r="G16" s="188"/>
      <c r="H16" s="188"/>
      <c r="I16" s="188"/>
      <c r="J16" s="86"/>
    </row>
    <row r="28" spans="5:5">
      <c r="E28">
        <v>31</v>
      </c>
    </row>
  </sheetData>
  <mergeCells count="4">
    <mergeCell ref="B1:H1"/>
    <mergeCell ref="B2:I2"/>
    <mergeCell ref="B3:I3"/>
    <mergeCell ref="B4:I4"/>
  </mergeCells>
  <pageMargins left="0.2" right="0.3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1"/>
  <sheetViews>
    <sheetView topLeftCell="A46" workbookViewId="0">
      <selection activeCell="K13" sqref="K13"/>
    </sheetView>
  </sheetViews>
  <sheetFormatPr defaultRowHeight="15"/>
  <cols>
    <col min="1" max="1" width="13" customWidth="1"/>
    <col min="2" max="2" width="14.85546875" customWidth="1"/>
    <col min="3" max="3" width="33.140625" customWidth="1"/>
    <col min="4" max="4" width="14.7109375" customWidth="1"/>
    <col min="5" max="5" width="13.7109375" customWidth="1"/>
    <col min="6" max="6" width="14.85546875" customWidth="1"/>
    <col min="7" max="7" width="14" customWidth="1"/>
    <col min="8" max="8" width="9.140625" customWidth="1"/>
  </cols>
  <sheetData>
    <row r="1" spans="1:8">
      <c r="A1" s="409" t="s">
        <v>19</v>
      </c>
      <c r="B1" s="409"/>
      <c r="C1" s="409"/>
      <c r="D1" s="409"/>
      <c r="E1" s="409"/>
      <c r="F1" s="409"/>
      <c r="G1" s="409"/>
    </row>
    <row r="2" spans="1:8">
      <c r="A2" s="415" t="s">
        <v>462</v>
      </c>
      <c r="B2" s="415"/>
      <c r="C2" s="415"/>
      <c r="D2" s="415"/>
      <c r="E2" s="415"/>
      <c r="F2" s="415"/>
      <c r="G2" s="415"/>
    </row>
    <row r="3" spans="1:8">
      <c r="A3" s="409" t="s">
        <v>30</v>
      </c>
      <c r="B3" s="409"/>
      <c r="C3" s="409"/>
      <c r="D3" s="409"/>
      <c r="E3" s="409"/>
      <c r="F3" s="409"/>
      <c r="G3" s="409"/>
    </row>
    <row r="4" spans="1:8">
      <c r="A4" s="67"/>
      <c r="B4" s="67"/>
      <c r="C4" s="414"/>
      <c r="D4" s="414"/>
      <c r="E4" s="414"/>
      <c r="F4" s="414"/>
      <c r="G4" s="68"/>
    </row>
    <row r="5" spans="1:8" s="71" customFormat="1" ht="28.5" customHeight="1">
      <c r="A5" s="196" t="s">
        <v>31</v>
      </c>
      <c r="B5" s="196" t="s">
        <v>32</v>
      </c>
      <c r="C5" s="195" t="s">
        <v>33</v>
      </c>
      <c r="D5" s="196" t="s">
        <v>271</v>
      </c>
      <c r="E5" s="196" t="s">
        <v>34</v>
      </c>
      <c r="F5" s="196" t="s">
        <v>35</v>
      </c>
      <c r="G5" s="196" t="s">
        <v>461</v>
      </c>
      <c r="H5" s="197" t="s">
        <v>36</v>
      </c>
    </row>
    <row r="6" spans="1:8" s="77" customFormat="1" ht="15.75" customHeight="1">
      <c r="A6" s="72">
        <v>1</v>
      </c>
      <c r="B6" s="72">
        <v>2</v>
      </c>
      <c r="C6" s="73">
        <v>3</v>
      </c>
      <c r="D6" s="74" t="s">
        <v>37</v>
      </c>
      <c r="E6" s="74"/>
      <c r="F6" s="75" t="s">
        <v>38</v>
      </c>
      <c r="G6" s="75" t="s">
        <v>39</v>
      </c>
      <c r="H6" s="76"/>
    </row>
    <row r="7" spans="1:8" s="86" customFormat="1" ht="28.5" customHeight="1">
      <c r="A7" s="89"/>
      <c r="B7" s="89"/>
      <c r="C7" s="90" t="s">
        <v>309</v>
      </c>
      <c r="D7" s="91"/>
      <c r="E7" s="91"/>
      <c r="F7" s="92"/>
      <c r="G7" s="93"/>
      <c r="H7" s="85"/>
    </row>
    <row r="8" spans="1:8" s="86" customFormat="1" ht="16.5" customHeight="1" thickBot="1">
      <c r="A8" s="270">
        <v>14000200100</v>
      </c>
      <c r="B8" s="288" t="s">
        <v>375</v>
      </c>
      <c r="C8" s="271" t="s">
        <v>374</v>
      </c>
      <c r="D8" s="95"/>
      <c r="E8" s="96">
        <v>0</v>
      </c>
      <c r="F8" s="97">
        <v>2000000</v>
      </c>
      <c r="G8" s="79">
        <f>D8+F8</f>
        <v>2000000</v>
      </c>
      <c r="H8" s="80" t="s">
        <v>362</v>
      </c>
    </row>
    <row r="9" spans="1:8" s="86" customFormat="1" ht="28.5" customHeight="1" thickBot="1">
      <c r="A9" s="98"/>
      <c r="B9" s="99"/>
      <c r="C9" s="100" t="s">
        <v>310</v>
      </c>
      <c r="D9" s="101">
        <f>SUM(D8)</f>
        <v>0</v>
      </c>
      <c r="E9" s="101">
        <f>SUM(E8)</f>
        <v>0</v>
      </c>
      <c r="F9" s="101">
        <f>SUM(F8)</f>
        <v>2000000</v>
      </c>
      <c r="G9" s="222">
        <f>SUM(G8)</f>
        <v>2000000</v>
      </c>
      <c r="H9" s="215"/>
    </row>
    <row r="10" spans="1:8" s="86" customFormat="1" ht="14.25" customHeight="1">
      <c r="A10" s="87"/>
      <c r="B10" s="87"/>
      <c r="C10" s="88"/>
      <c r="D10" s="240"/>
      <c r="E10" s="240"/>
      <c r="F10" s="83"/>
      <c r="G10" s="84"/>
      <c r="H10" s="85"/>
    </row>
    <row r="11" spans="1:8" s="86" customFormat="1" ht="42" customHeight="1">
      <c r="A11" s="241"/>
      <c r="B11" s="102"/>
      <c r="C11" s="242" t="s">
        <v>312</v>
      </c>
      <c r="D11" s="91"/>
      <c r="E11" s="91"/>
      <c r="F11" s="83"/>
      <c r="G11" s="84"/>
      <c r="H11" s="85"/>
    </row>
    <row r="12" spans="1:8" ht="18.75" customHeight="1" thickBot="1">
      <c r="A12" s="270">
        <v>51700300100</v>
      </c>
      <c r="B12" s="287" t="s">
        <v>311</v>
      </c>
      <c r="C12" s="245" t="s">
        <v>313</v>
      </c>
      <c r="D12" s="247">
        <v>25000000</v>
      </c>
      <c r="E12" s="115">
        <v>141485161.27000001</v>
      </c>
      <c r="F12" s="105">
        <v>120000000</v>
      </c>
      <c r="G12" s="79">
        <f>D12+F12</f>
        <v>145000000</v>
      </c>
      <c r="H12" s="80"/>
    </row>
    <row r="13" spans="1:8" s="71" customFormat="1" ht="42" customHeight="1" thickBot="1">
      <c r="A13" s="106"/>
      <c r="B13" s="107"/>
      <c r="C13" s="250" t="s">
        <v>314</v>
      </c>
      <c r="D13" s="108">
        <f>SUM(D12)</f>
        <v>25000000</v>
      </c>
      <c r="E13" s="101">
        <f>SUM(E12)</f>
        <v>141485161.27000001</v>
      </c>
      <c r="F13" s="101">
        <f>SUM(F12)</f>
        <v>120000000</v>
      </c>
      <c r="G13" s="222">
        <f>SUM(G12)</f>
        <v>145000000</v>
      </c>
      <c r="H13" s="215"/>
    </row>
    <row r="14" spans="1:8" s="71" customFormat="1" ht="12.75" customHeight="1">
      <c r="A14" s="82"/>
      <c r="B14" s="357"/>
      <c r="C14" s="358"/>
      <c r="D14" s="248"/>
      <c r="E14" s="248"/>
      <c r="F14" s="249"/>
      <c r="G14" s="248"/>
      <c r="H14" s="85"/>
    </row>
    <row r="15" spans="1:8" s="71" customFormat="1" ht="17.25" customHeight="1">
      <c r="A15" s="89"/>
      <c r="B15" s="89"/>
      <c r="C15" s="243" t="s">
        <v>315</v>
      </c>
      <c r="D15" s="109"/>
      <c r="E15" s="109"/>
      <c r="F15" s="110"/>
      <c r="G15" s="109"/>
      <c r="H15" s="85"/>
    </row>
    <row r="16" spans="1:8" s="71" customFormat="1" ht="18.75" customHeight="1" thickBot="1">
      <c r="A16" s="270">
        <v>11101300200</v>
      </c>
      <c r="B16" s="289" t="s">
        <v>316</v>
      </c>
      <c r="C16" s="245" t="s">
        <v>317</v>
      </c>
      <c r="D16" s="247">
        <v>582000000</v>
      </c>
      <c r="E16" s="111">
        <v>639627638.88999999</v>
      </c>
      <c r="F16" s="112">
        <v>100000000</v>
      </c>
      <c r="G16" s="113">
        <f>D16+F16</f>
        <v>682000000</v>
      </c>
      <c r="H16" s="80" t="s">
        <v>362</v>
      </c>
    </row>
    <row r="17" spans="1:9" s="71" customFormat="1" ht="19.5" customHeight="1" thickBot="1">
      <c r="A17" s="98"/>
      <c r="B17" s="99"/>
      <c r="C17" s="246" t="s">
        <v>318</v>
      </c>
      <c r="D17" s="264">
        <f>SUM(D16)</f>
        <v>582000000</v>
      </c>
      <c r="E17" s="101">
        <f>SUM(E16)</f>
        <v>639627638.88999999</v>
      </c>
      <c r="F17" s="101">
        <f>SUM(F16)</f>
        <v>100000000</v>
      </c>
      <c r="G17" s="222">
        <f>SUM(G16)</f>
        <v>682000000</v>
      </c>
      <c r="H17" s="215"/>
    </row>
    <row r="18" spans="1:9" s="71" customFormat="1" ht="12" customHeight="1">
      <c r="A18" s="82"/>
      <c r="B18" s="82"/>
      <c r="C18" s="116"/>
      <c r="D18" s="117"/>
      <c r="E18" s="117"/>
      <c r="F18" s="118"/>
      <c r="G18" s="117"/>
      <c r="H18" s="85"/>
    </row>
    <row r="19" spans="1:9" s="71" customFormat="1" ht="19.5" customHeight="1">
      <c r="A19" s="89"/>
      <c r="B19" s="87"/>
      <c r="C19" s="239" t="s">
        <v>319</v>
      </c>
      <c r="D19" s="248"/>
      <c r="E19" s="248"/>
      <c r="F19" s="249"/>
      <c r="G19" s="117"/>
      <c r="H19" s="85"/>
    </row>
    <row r="20" spans="1:9" s="71" customFormat="1" ht="18.75" customHeight="1" thickBot="1">
      <c r="A20" s="270">
        <v>51700800100</v>
      </c>
      <c r="B20" s="94"/>
      <c r="C20" s="137" t="s">
        <v>376</v>
      </c>
      <c r="D20" s="119"/>
      <c r="E20" s="119">
        <v>900000</v>
      </c>
      <c r="F20" s="104">
        <v>900000</v>
      </c>
      <c r="G20" s="113">
        <f>D20+F20</f>
        <v>900000</v>
      </c>
      <c r="H20" s="265" t="s">
        <v>364</v>
      </c>
    </row>
    <row r="21" spans="1:9" s="71" customFormat="1" ht="21" customHeight="1" thickBot="1">
      <c r="A21" s="98"/>
      <c r="B21" s="99"/>
      <c r="C21" s="283" t="s">
        <v>320</v>
      </c>
      <c r="D21" s="120"/>
      <c r="E21" s="120">
        <f>SUM(E20)</f>
        <v>900000</v>
      </c>
      <c r="F21" s="120">
        <f>SUM(F20)</f>
        <v>900000</v>
      </c>
      <c r="G21" s="216">
        <f>SUM(G20)</f>
        <v>900000</v>
      </c>
      <c r="H21" s="215"/>
    </row>
    <row r="22" spans="1:9" s="71" customFormat="1" ht="12.75" customHeight="1">
      <c r="A22" s="82"/>
      <c r="B22" s="359"/>
      <c r="C22" s="360"/>
      <c r="D22" s="361"/>
      <c r="E22" s="361"/>
      <c r="F22" s="361"/>
      <c r="G22" s="361"/>
      <c r="H22" s="85"/>
    </row>
    <row r="23" spans="1:9" s="71" customFormat="1" ht="27" customHeight="1">
      <c r="A23" s="89"/>
      <c r="B23" s="89"/>
      <c r="C23" s="242" t="s">
        <v>321</v>
      </c>
      <c r="D23" s="109"/>
      <c r="E23" s="109"/>
      <c r="F23" s="109"/>
      <c r="G23" s="109"/>
      <c r="H23" s="223"/>
    </row>
    <row r="24" spans="1:9" s="71" customFormat="1" ht="25.5" customHeight="1" thickBot="1">
      <c r="A24" s="270">
        <v>11100800100</v>
      </c>
      <c r="B24" s="291" t="s">
        <v>324</v>
      </c>
      <c r="C24" s="303" t="s">
        <v>323</v>
      </c>
      <c r="D24" s="200">
        <v>60000000</v>
      </c>
      <c r="E24" s="200">
        <f>25000000+13810000</f>
        <v>38810000</v>
      </c>
      <c r="F24" s="200">
        <v>14000000</v>
      </c>
      <c r="G24" s="304">
        <f>D24+F24</f>
        <v>74000000</v>
      </c>
      <c r="H24" s="265" t="s">
        <v>364</v>
      </c>
    </row>
    <row r="25" spans="1:9" s="71" customFormat="1" ht="28.5" customHeight="1" thickBot="1">
      <c r="A25" s="98"/>
      <c r="B25" s="99"/>
      <c r="C25" s="250" t="s">
        <v>322</v>
      </c>
      <c r="D25" s="120">
        <f>SUM(D24)</f>
        <v>60000000</v>
      </c>
      <c r="E25" s="120">
        <f>SUM(E24)</f>
        <v>38810000</v>
      </c>
      <c r="F25" s="216">
        <f>SUM(F24)</f>
        <v>14000000</v>
      </c>
      <c r="G25" s="216">
        <f>SUM(G24)</f>
        <v>74000000</v>
      </c>
      <c r="H25" s="223"/>
    </row>
    <row r="26" spans="1:9" s="71" customFormat="1" ht="12.75" customHeight="1">
      <c r="A26" s="82"/>
      <c r="B26" s="82"/>
      <c r="C26" s="252"/>
      <c r="D26" s="117"/>
      <c r="E26" s="117"/>
      <c r="F26" s="117"/>
      <c r="G26" s="117"/>
      <c r="H26" s="85"/>
    </row>
    <row r="27" spans="1:9" s="71" customFormat="1" ht="22.5" customHeight="1">
      <c r="A27" s="89"/>
      <c r="B27" s="89"/>
      <c r="C27" s="239" t="s">
        <v>204</v>
      </c>
      <c r="D27" s="109"/>
      <c r="E27" s="109"/>
      <c r="F27" s="109"/>
      <c r="G27" s="109"/>
      <c r="H27" s="85"/>
      <c r="I27" s="86"/>
    </row>
    <row r="28" spans="1:9" s="71" customFormat="1" ht="25.5" customHeight="1" thickBot="1">
      <c r="A28" s="270">
        <v>12305600100</v>
      </c>
      <c r="B28" s="89"/>
      <c r="C28" s="308" t="s">
        <v>853</v>
      </c>
      <c r="D28" s="109"/>
      <c r="E28" s="111">
        <v>9140000</v>
      </c>
      <c r="F28" s="111">
        <v>10000000</v>
      </c>
      <c r="G28" s="113">
        <f>D28+F28</f>
        <v>10000000</v>
      </c>
      <c r="H28" s="265" t="s">
        <v>364</v>
      </c>
    </row>
    <row r="29" spans="1:9" s="71" customFormat="1" ht="26.25" customHeight="1" thickBot="1">
      <c r="A29" s="98"/>
      <c r="B29" s="99"/>
      <c r="C29" s="250" t="s">
        <v>325</v>
      </c>
      <c r="D29" s="120"/>
      <c r="E29" s="120">
        <f>SUM(E28)</f>
        <v>9140000</v>
      </c>
      <c r="F29" s="120">
        <f>SUM(F28)</f>
        <v>10000000</v>
      </c>
      <c r="G29" s="216">
        <f>SUM(G28)</f>
        <v>10000000</v>
      </c>
      <c r="H29" s="215"/>
    </row>
    <row r="30" spans="1:9" s="71" customFormat="1" ht="14.25" customHeight="1">
      <c r="A30" s="82"/>
      <c r="B30" s="102"/>
      <c r="C30" s="214"/>
      <c r="D30" s="114"/>
      <c r="E30" s="117"/>
      <c r="F30" s="117"/>
      <c r="G30" s="117"/>
      <c r="H30" s="85"/>
    </row>
    <row r="31" spans="1:9" s="71" customFormat="1" ht="14.25" customHeight="1">
      <c r="A31" s="89"/>
      <c r="B31" s="102"/>
      <c r="C31" s="277" t="s">
        <v>171</v>
      </c>
      <c r="D31" s="111"/>
      <c r="E31" s="109"/>
      <c r="F31" s="109"/>
      <c r="G31" s="109"/>
      <c r="H31" s="85"/>
    </row>
    <row r="32" spans="1:9" s="71" customFormat="1" ht="23.25" customHeight="1" thickBot="1">
      <c r="A32" s="278" t="s">
        <v>392</v>
      </c>
      <c r="B32" s="290" t="s">
        <v>391</v>
      </c>
      <c r="C32" s="259" t="s">
        <v>390</v>
      </c>
      <c r="D32" s="115">
        <v>9000000</v>
      </c>
      <c r="E32" s="115">
        <v>10000000</v>
      </c>
      <c r="F32" s="115">
        <v>1000000</v>
      </c>
      <c r="G32" s="115">
        <f>D32+F32</f>
        <v>10000000</v>
      </c>
      <c r="H32" s="138" t="s">
        <v>362</v>
      </c>
    </row>
    <row r="33" spans="1:8" s="71" customFormat="1" ht="14.25" customHeight="1" thickBot="1">
      <c r="A33" s="98"/>
      <c r="B33" s="275"/>
      <c r="C33" s="276" t="s">
        <v>393</v>
      </c>
      <c r="D33" s="108">
        <f t="shared" ref="D33:F33" si="0">SUM(D32)</f>
        <v>9000000</v>
      </c>
      <c r="E33" s="108">
        <f t="shared" si="0"/>
        <v>10000000</v>
      </c>
      <c r="F33" s="108">
        <f t="shared" si="0"/>
        <v>1000000</v>
      </c>
      <c r="G33" s="216">
        <f>SUM(G32)</f>
        <v>10000000</v>
      </c>
      <c r="H33" s="215"/>
    </row>
    <row r="34" spans="1:8" s="71" customFormat="1" ht="14.25" customHeight="1">
      <c r="A34" s="87"/>
      <c r="B34" s="274"/>
      <c r="C34" s="280"/>
      <c r="D34" s="115"/>
      <c r="E34" s="248"/>
      <c r="F34" s="248"/>
      <c r="G34" s="248"/>
      <c r="H34" s="85"/>
    </row>
    <row r="35" spans="1:8" s="71" customFormat="1" ht="24.75" customHeight="1">
      <c r="A35" s="89"/>
      <c r="B35" s="102"/>
      <c r="C35" s="277" t="s">
        <v>402</v>
      </c>
      <c r="D35" s="111"/>
      <c r="E35" s="109"/>
      <c r="F35" s="109"/>
      <c r="G35" s="109"/>
      <c r="H35" s="85"/>
    </row>
    <row r="36" spans="1:8" s="71" customFormat="1" ht="37.5" customHeight="1" thickBot="1">
      <c r="A36" s="270">
        <v>23400100100</v>
      </c>
      <c r="B36" s="290" t="s">
        <v>394</v>
      </c>
      <c r="C36" s="251" t="s">
        <v>395</v>
      </c>
      <c r="D36" s="115">
        <v>4000000</v>
      </c>
      <c r="E36" s="115">
        <v>5218913.8600000003</v>
      </c>
      <c r="F36" s="115">
        <v>10000000</v>
      </c>
      <c r="G36" s="115">
        <f>D36+F36</f>
        <v>14000000</v>
      </c>
      <c r="H36" s="138" t="s">
        <v>362</v>
      </c>
    </row>
    <row r="37" spans="1:8" s="71" customFormat="1" ht="24" customHeight="1" thickBot="1">
      <c r="A37" s="98"/>
      <c r="B37" s="275"/>
      <c r="C37" s="276" t="s">
        <v>403</v>
      </c>
      <c r="D37" s="108">
        <f t="shared" ref="D37:F37" si="1">SUM(D36)</f>
        <v>4000000</v>
      </c>
      <c r="E37" s="108">
        <f t="shared" si="1"/>
        <v>5218913.8600000003</v>
      </c>
      <c r="F37" s="108">
        <f t="shared" si="1"/>
        <v>10000000</v>
      </c>
      <c r="G37" s="284">
        <f>SUM(G36)</f>
        <v>14000000</v>
      </c>
      <c r="H37" s="215"/>
    </row>
    <row r="38" spans="1:8" s="71" customFormat="1" ht="14.25" customHeight="1">
      <c r="A38" s="87"/>
      <c r="B38" s="274"/>
      <c r="C38" s="280"/>
      <c r="D38" s="115"/>
      <c r="E38" s="248"/>
      <c r="F38" s="248"/>
      <c r="G38" s="248"/>
      <c r="H38" s="85"/>
    </row>
    <row r="39" spans="1:8" s="71" customFormat="1" ht="14.25" customHeight="1">
      <c r="A39" s="89"/>
      <c r="B39" s="102"/>
      <c r="C39" s="277" t="s">
        <v>126</v>
      </c>
      <c r="D39" s="111"/>
      <c r="E39" s="109"/>
      <c r="F39" s="109"/>
      <c r="G39" s="109"/>
      <c r="H39" s="85"/>
    </row>
    <row r="40" spans="1:8" s="71" customFormat="1" ht="24.75" customHeight="1" thickBot="1">
      <c r="A40" s="270">
        <v>11104400100</v>
      </c>
      <c r="B40" s="290" t="s">
        <v>397</v>
      </c>
      <c r="C40" s="281" t="s">
        <v>398</v>
      </c>
      <c r="D40" s="115">
        <v>10000000</v>
      </c>
      <c r="E40" s="115">
        <v>30000000</v>
      </c>
      <c r="F40" s="115">
        <v>20000000</v>
      </c>
      <c r="G40" s="115">
        <f>D40+F40</f>
        <v>30000000</v>
      </c>
      <c r="H40" s="138" t="s">
        <v>362</v>
      </c>
    </row>
    <row r="41" spans="1:8" s="71" customFormat="1" ht="23.25" customHeight="1" thickBot="1">
      <c r="A41" s="98"/>
      <c r="B41" s="275"/>
      <c r="C41" s="276" t="s">
        <v>396</v>
      </c>
      <c r="D41" s="108">
        <f t="shared" ref="D41:G41" si="2">SUM(D40)</f>
        <v>10000000</v>
      </c>
      <c r="E41" s="108">
        <f t="shared" si="2"/>
        <v>30000000</v>
      </c>
      <c r="F41" s="108">
        <f t="shared" si="2"/>
        <v>20000000</v>
      </c>
      <c r="G41" s="284">
        <f t="shared" si="2"/>
        <v>30000000</v>
      </c>
      <c r="H41" s="215"/>
    </row>
    <row r="42" spans="1:8" s="71" customFormat="1" ht="14.25" customHeight="1">
      <c r="A42" s="87"/>
      <c r="B42" s="274"/>
      <c r="C42" s="280"/>
      <c r="D42" s="115"/>
      <c r="E42" s="248"/>
      <c r="F42" s="248"/>
      <c r="G42" s="248"/>
      <c r="H42" s="85"/>
    </row>
    <row r="43" spans="1:8" s="71" customFormat="1" ht="14.25" customHeight="1">
      <c r="A43" s="89"/>
      <c r="B43" s="102"/>
      <c r="C43" s="277" t="s">
        <v>132</v>
      </c>
      <c r="D43" s="111"/>
      <c r="E43" s="109"/>
      <c r="F43" s="109"/>
      <c r="G43" s="109"/>
      <c r="H43" s="85"/>
    </row>
    <row r="44" spans="1:8" s="71" customFormat="1" ht="23.25" customHeight="1" thickBot="1">
      <c r="A44" s="270">
        <v>11200400100</v>
      </c>
      <c r="B44" s="290" t="s">
        <v>401</v>
      </c>
      <c r="C44" s="251" t="s">
        <v>400</v>
      </c>
      <c r="D44" s="115">
        <v>1000000</v>
      </c>
      <c r="E44" s="115">
        <v>1100000</v>
      </c>
      <c r="F44" s="115">
        <v>100000</v>
      </c>
      <c r="G44" s="115">
        <f>D44+F44</f>
        <v>1100000</v>
      </c>
      <c r="H44" s="138" t="s">
        <v>362</v>
      </c>
    </row>
    <row r="45" spans="1:8" s="71" customFormat="1" ht="24" customHeight="1" thickBot="1">
      <c r="A45" s="98"/>
      <c r="B45" s="275"/>
      <c r="C45" s="276" t="s">
        <v>399</v>
      </c>
      <c r="D45" s="108">
        <f t="shared" ref="D45" si="3">SUM(D44)</f>
        <v>1000000</v>
      </c>
      <c r="E45" s="108">
        <f t="shared" ref="E45" si="4">SUM(E44)</f>
        <v>1100000</v>
      </c>
      <c r="F45" s="108">
        <f t="shared" ref="F45" si="5">SUM(F44)</f>
        <v>100000</v>
      </c>
      <c r="G45" s="284">
        <f t="shared" ref="G45" si="6">SUM(G44)</f>
        <v>1100000</v>
      </c>
      <c r="H45" s="215"/>
    </row>
    <row r="46" spans="1:8" s="71" customFormat="1" ht="14.25" customHeight="1">
      <c r="A46" s="305"/>
      <c r="B46" s="274"/>
      <c r="C46" s="280"/>
      <c r="D46" s="115"/>
      <c r="E46" s="248"/>
      <c r="F46" s="248"/>
      <c r="G46" s="248"/>
      <c r="H46" s="85"/>
    </row>
    <row r="47" spans="1:8" s="71" customFormat="1" ht="14.25" customHeight="1">
      <c r="A47" s="89"/>
      <c r="B47" s="102"/>
      <c r="C47" s="282" t="s">
        <v>145</v>
      </c>
      <c r="D47" s="111"/>
      <c r="E47" s="109"/>
      <c r="F47" s="109"/>
      <c r="G47" s="109"/>
      <c r="H47" s="85"/>
    </row>
    <row r="48" spans="1:8" s="71" customFormat="1" ht="14.25" customHeight="1" thickBot="1">
      <c r="A48" s="306">
        <v>21511600100</v>
      </c>
      <c r="B48" s="290" t="s">
        <v>406</v>
      </c>
      <c r="C48" s="279" t="s">
        <v>405</v>
      </c>
      <c r="D48" s="115">
        <v>10000000</v>
      </c>
      <c r="E48" s="115">
        <v>20000000</v>
      </c>
      <c r="F48" s="115">
        <v>10000000</v>
      </c>
      <c r="G48" s="115">
        <f>D48+F48</f>
        <v>20000000</v>
      </c>
      <c r="H48" s="138" t="s">
        <v>362</v>
      </c>
    </row>
    <row r="49" spans="1:8" s="71" customFormat="1" ht="14.25" customHeight="1" thickBot="1">
      <c r="A49" s="98"/>
      <c r="B49" s="275"/>
      <c r="C49" s="283" t="s">
        <v>404</v>
      </c>
      <c r="D49" s="108">
        <f t="shared" ref="D49" si="7">SUM(D48)</f>
        <v>10000000</v>
      </c>
      <c r="E49" s="108">
        <f t="shared" ref="E49" si="8">SUM(E48)</f>
        <v>20000000</v>
      </c>
      <c r="F49" s="108">
        <f t="shared" ref="F49" si="9">SUM(F48)</f>
        <v>10000000</v>
      </c>
      <c r="G49" s="284">
        <f t="shared" ref="G49" si="10">SUM(G48)</f>
        <v>20000000</v>
      </c>
      <c r="H49" s="85"/>
    </row>
    <row r="50" spans="1:8" s="71" customFormat="1" ht="25.5" customHeight="1">
      <c r="A50" s="82"/>
      <c r="B50" s="87"/>
      <c r="C50" s="244" t="s">
        <v>326</v>
      </c>
      <c r="D50" s="248"/>
      <c r="E50" s="115"/>
      <c r="F50" s="248"/>
      <c r="G50" s="248"/>
      <c r="H50" s="85"/>
    </row>
    <row r="51" spans="1:8" s="71" customFormat="1" ht="20.25" customHeight="1" thickBot="1">
      <c r="A51" s="270">
        <v>22200100100</v>
      </c>
      <c r="B51" s="291" t="s">
        <v>329</v>
      </c>
      <c r="C51" s="253" t="s">
        <v>328</v>
      </c>
      <c r="D51" s="266">
        <v>2500000000</v>
      </c>
      <c r="E51" s="200">
        <f>126079000+3930760.75</f>
        <v>130009760.75</v>
      </c>
      <c r="F51" s="200"/>
      <c r="G51" s="113">
        <f>'Pooled Fund detail Capital'!I7</f>
        <v>2142000000</v>
      </c>
      <c r="H51" s="265" t="s">
        <v>364</v>
      </c>
    </row>
    <row r="52" spans="1:8" s="71" customFormat="1" ht="27" customHeight="1" thickBot="1">
      <c r="A52" s="98"/>
      <c r="B52" s="99"/>
      <c r="C52" s="250" t="s">
        <v>327</v>
      </c>
      <c r="D52" s="108">
        <f>SUM(D51)</f>
        <v>2500000000</v>
      </c>
      <c r="E52" s="108">
        <f>SUM(E51)</f>
        <v>130009760.75</v>
      </c>
      <c r="F52" s="108">
        <f>SUM(F51)</f>
        <v>0</v>
      </c>
      <c r="G52" s="216">
        <f>SUM(G51)</f>
        <v>2142000000</v>
      </c>
      <c r="H52" s="215"/>
    </row>
    <row r="53" spans="1:8" s="71" customFormat="1" ht="14.25" customHeight="1">
      <c r="A53" s="82"/>
      <c r="B53" s="82"/>
      <c r="C53" s="244"/>
      <c r="D53" s="117"/>
      <c r="E53" s="117"/>
      <c r="F53" s="117"/>
      <c r="G53" s="117"/>
      <c r="H53" s="215"/>
    </row>
    <row r="54" spans="1:8" s="71" customFormat="1" ht="27" customHeight="1">
      <c r="A54" s="89"/>
      <c r="B54" s="89"/>
      <c r="C54" s="242" t="s">
        <v>500</v>
      </c>
      <c r="D54" s="109"/>
      <c r="E54" s="109"/>
      <c r="F54" s="109"/>
      <c r="G54" s="109"/>
      <c r="H54" s="215"/>
    </row>
    <row r="55" spans="1:8" s="71" customFormat="1" ht="36.75" customHeight="1" thickBot="1">
      <c r="A55" s="270">
        <v>23800100100</v>
      </c>
      <c r="B55" s="333"/>
      <c r="C55" s="335" t="s">
        <v>502</v>
      </c>
      <c r="D55" s="334">
        <v>0</v>
      </c>
      <c r="E55" s="334">
        <v>0</v>
      </c>
      <c r="F55" s="119">
        <v>50000000</v>
      </c>
      <c r="G55" s="115">
        <f>D55+F55</f>
        <v>50000000</v>
      </c>
      <c r="H55" s="215"/>
    </row>
    <row r="56" spans="1:8" s="71" customFormat="1" ht="27" customHeight="1" thickBot="1">
      <c r="A56" s="98"/>
      <c r="B56" s="99"/>
      <c r="C56" s="250" t="s">
        <v>501</v>
      </c>
      <c r="D56" s="216">
        <f t="shared" ref="D56:F56" si="11">SUM(D55)</f>
        <v>0</v>
      </c>
      <c r="E56" s="216">
        <f t="shared" si="11"/>
        <v>0</v>
      </c>
      <c r="F56" s="216">
        <f t="shared" si="11"/>
        <v>50000000</v>
      </c>
      <c r="G56" s="216">
        <f>SUM(G55)</f>
        <v>50000000</v>
      </c>
      <c r="H56" s="215"/>
    </row>
    <row r="57" spans="1:8" s="71" customFormat="1" ht="13.5" customHeight="1">
      <c r="A57" s="82"/>
      <c r="B57" s="82"/>
      <c r="C57" s="244"/>
      <c r="D57" s="117"/>
      <c r="E57" s="117"/>
      <c r="F57" s="117"/>
      <c r="G57" s="117"/>
      <c r="H57" s="215"/>
    </row>
    <row r="58" spans="1:8" s="71" customFormat="1" ht="17.25" customHeight="1">
      <c r="A58" s="89"/>
      <c r="B58" s="89"/>
      <c r="C58" s="242" t="s">
        <v>870</v>
      </c>
      <c r="D58" s="109"/>
      <c r="E58" s="109"/>
      <c r="F58" s="109"/>
      <c r="G58" s="111">
        <f>D58+F58</f>
        <v>0</v>
      </c>
      <c r="H58" s="215"/>
    </row>
    <row r="59" spans="1:8" s="71" customFormat="1" ht="18" customHeight="1" thickBot="1">
      <c r="A59" s="333"/>
      <c r="B59" s="333"/>
      <c r="C59" s="335" t="s">
        <v>872</v>
      </c>
      <c r="D59" s="334">
        <v>0</v>
      </c>
      <c r="E59" s="334">
        <v>0</v>
      </c>
      <c r="F59" s="119">
        <v>20000000</v>
      </c>
      <c r="G59" s="115">
        <f>D59+F59</f>
        <v>20000000</v>
      </c>
      <c r="H59" s="215"/>
    </row>
    <row r="60" spans="1:8" s="71" customFormat="1" ht="27" customHeight="1" thickBot="1">
      <c r="A60" s="98"/>
      <c r="B60" s="99"/>
      <c r="C60" s="250" t="s">
        <v>871</v>
      </c>
      <c r="D60" s="216">
        <f t="shared" ref="D60:G60" si="12">SUM(D59)</f>
        <v>0</v>
      </c>
      <c r="E60" s="216">
        <f t="shared" si="12"/>
        <v>0</v>
      </c>
      <c r="F60" s="216">
        <f t="shared" si="12"/>
        <v>20000000</v>
      </c>
      <c r="G60" s="216">
        <f t="shared" si="12"/>
        <v>20000000</v>
      </c>
      <c r="H60" s="215"/>
    </row>
    <row r="61" spans="1:8" ht="15.75" thickBot="1">
      <c r="A61" s="218"/>
      <c r="B61" s="219"/>
      <c r="C61" s="220" t="s">
        <v>43</v>
      </c>
      <c r="D61" s="221">
        <f>D9+D13+D17+D21+D25+D29+D52+D49+D45+D41+D37+D33+D56+D60</f>
        <v>3201000000</v>
      </c>
      <c r="E61" s="285">
        <f>E9+E13+E17+E21+E25+E29+E52+E49+E45+E41+E37+E33+E56+E60</f>
        <v>1026291474.77</v>
      </c>
      <c r="F61" s="221">
        <f>F9+F13+F17+F21+F25+F29+F52+F49+F45+F41+F37+F33+F56+F60</f>
        <v>358000000</v>
      </c>
      <c r="G61" s="221">
        <f>G9+G13+G17+G21+G25+G29+G52+G49+G45+G41+G37+G33+G56+G60</f>
        <v>3201000000</v>
      </c>
      <c r="H61" s="217"/>
    </row>
  </sheetData>
  <mergeCells count="4">
    <mergeCell ref="A1:G1"/>
    <mergeCell ref="A2:G2"/>
    <mergeCell ref="A3:G3"/>
    <mergeCell ref="C4:F4"/>
  </mergeCells>
  <pageMargins left="0.45" right="0.45" top="0.75" bottom="0.75" header="0.3" footer="0.3"/>
  <pageSetup firstPageNumber="32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76"/>
  <sheetViews>
    <sheetView tabSelected="1" topLeftCell="A144" workbookViewId="0">
      <selection activeCell="J149" sqref="J149"/>
    </sheetView>
  </sheetViews>
  <sheetFormatPr defaultRowHeight="15"/>
  <cols>
    <col min="1" max="1" width="4" style="349" bestFit="1" customWidth="1"/>
    <col min="2" max="2" width="16.7109375" style="349" customWidth="1"/>
    <col min="3" max="3" width="49" style="349" customWidth="1"/>
    <col min="4" max="4" width="15" style="192" customWidth="1"/>
    <col min="5" max="5" width="13.85546875" style="192" customWidth="1"/>
    <col min="6" max="6" width="14.5703125" style="192" customWidth="1"/>
    <col min="7" max="7" width="15.140625" customWidth="1"/>
    <col min="10" max="10" width="22.85546875" customWidth="1"/>
    <col min="11" max="11" width="12.140625" customWidth="1"/>
  </cols>
  <sheetData>
    <row r="1" spans="1:7">
      <c r="A1" s="418" t="s">
        <v>19</v>
      </c>
      <c r="B1" s="418"/>
      <c r="C1" s="418"/>
      <c r="D1" s="418"/>
      <c r="E1" s="418"/>
      <c r="F1" s="418"/>
      <c r="G1" s="418"/>
    </row>
    <row r="2" spans="1:7">
      <c r="A2" s="418" t="s">
        <v>845</v>
      </c>
      <c r="B2" s="418"/>
      <c r="C2" s="418"/>
      <c r="D2" s="418"/>
      <c r="E2" s="418"/>
      <c r="F2" s="418"/>
      <c r="G2" s="418"/>
    </row>
    <row r="3" spans="1:7">
      <c r="A3" s="418" t="s">
        <v>846</v>
      </c>
      <c r="B3" s="418"/>
      <c r="C3" s="418"/>
      <c r="D3" s="418"/>
      <c r="E3" s="418"/>
      <c r="F3" s="418"/>
      <c r="G3" s="418"/>
    </row>
    <row r="4" spans="1:7" ht="15.75" thickBot="1">
      <c r="A4" s="419" t="s">
        <v>242</v>
      </c>
      <c r="B4" s="419"/>
      <c r="C4" s="419"/>
      <c r="D4" s="419"/>
      <c r="E4" s="419"/>
      <c r="F4" s="419"/>
      <c r="G4" s="419"/>
    </row>
    <row r="5" spans="1:7" ht="26.25">
      <c r="A5" s="362" t="s">
        <v>0</v>
      </c>
      <c r="B5" s="363" t="s">
        <v>243</v>
      </c>
      <c r="C5" s="364" t="s">
        <v>244</v>
      </c>
      <c r="D5" s="364" t="s">
        <v>245</v>
      </c>
      <c r="E5" s="364" t="s">
        <v>246</v>
      </c>
      <c r="F5" s="364" t="s">
        <v>54</v>
      </c>
      <c r="G5" s="364" t="s">
        <v>74</v>
      </c>
    </row>
    <row r="6" spans="1:7" ht="15.75" thickBot="1">
      <c r="A6" s="402"/>
      <c r="B6" s="403" t="s">
        <v>247</v>
      </c>
      <c r="C6" s="402"/>
      <c r="D6" s="404" t="s">
        <v>248</v>
      </c>
      <c r="E6" s="404" t="s">
        <v>248</v>
      </c>
      <c r="F6" s="404" t="s">
        <v>248</v>
      </c>
      <c r="G6" s="404" t="s">
        <v>248</v>
      </c>
    </row>
    <row r="7" spans="1:7" ht="24.75">
      <c r="A7" s="399" t="s">
        <v>470</v>
      </c>
      <c r="B7" s="399" t="s">
        <v>556</v>
      </c>
      <c r="C7" s="399" t="s">
        <v>113</v>
      </c>
      <c r="D7" s="400">
        <v>162668304.03</v>
      </c>
      <c r="E7" s="400">
        <v>409000000</v>
      </c>
      <c r="F7" s="400">
        <f>1630000000+506000000+150000000</f>
        <v>2286000000</v>
      </c>
      <c r="G7" s="401">
        <f t="shared" ref="G7:G32" si="0">SUM(D7:F7)</f>
        <v>2857668304.0299997</v>
      </c>
    </row>
    <row r="8" spans="1:7">
      <c r="A8" s="365" t="s">
        <v>473</v>
      </c>
      <c r="B8" s="365" t="s">
        <v>557</v>
      </c>
      <c r="C8" s="365" t="s">
        <v>114</v>
      </c>
      <c r="D8" s="348">
        <v>40546169.649999999</v>
      </c>
      <c r="E8" s="348">
        <v>250000000</v>
      </c>
      <c r="F8" s="348">
        <v>200000000</v>
      </c>
      <c r="G8" s="366">
        <f t="shared" si="0"/>
        <v>490546169.64999998</v>
      </c>
    </row>
    <row r="9" spans="1:7" ht="24.75">
      <c r="A9" s="365" t="s">
        <v>476</v>
      </c>
      <c r="B9" s="365" t="s">
        <v>558</v>
      </c>
      <c r="C9" s="365" t="s">
        <v>559</v>
      </c>
      <c r="D9" s="367">
        <v>0</v>
      </c>
      <c r="E9" s="348">
        <v>72000000</v>
      </c>
      <c r="F9" s="367">
        <v>0</v>
      </c>
      <c r="G9" s="366">
        <f t="shared" si="0"/>
        <v>72000000</v>
      </c>
    </row>
    <row r="10" spans="1:7" ht="24.75">
      <c r="A10" s="365" t="s">
        <v>37</v>
      </c>
      <c r="B10" s="365" t="s">
        <v>560</v>
      </c>
      <c r="C10" s="365" t="s">
        <v>115</v>
      </c>
      <c r="D10" s="367">
        <v>0</v>
      </c>
      <c r="E10" s="348">
        <f>1350000+700000</f>
        <v>2050000</v>
      </c>
      <c r="F10" s="367">
        <v>0</v>
      </c>
      <c r="G10" s="366">
        <f t="shared" si="0"/>
        <v>2050000</v>
      </c>
    </row>
    <row r="11" spans="1:7" ht="24.75">
      <c r="A11" s="365" t="s">
        <v>481</v>
      </c>
      <c r="B11" s="368" t="s">
        <v>838</v>
      </c>
      <c r="C11" s="367" t="s">
        <v>839</v>
      </c>
      <c r="D11" s="367">
        <v>0</v>
      </c>
      <c r="E11" s="348">
        <v>3200000</v>
      </c>
      <c r="F11" s="367">
        <v>0</v>
      </c>
      <c r="G11" s="366">
        <f t="shared" si="0"/>
        <v>3200000</v>
      </c>
    </row>
    <row r="12" spans="1:7">
      <c r="A12" s="365" t="s">
        <v>38</v>
      </c>
      <c r="B12" s="365" t="s">
        <v>561</v>
      </c>
      <c r="C12" s="365" t="s">
        <v>116</v>
      </c>
      <c r="D12" s="367">
        <v>0</v>
      </c>
      <c r="E12" s="348">
        <v>6000000</v>
      </c>
      <c r="F12" s="348">
        <v>18000000</v>
      </c>
      <c r="G12" s="366">
        <f t="shared" si="0"/>
        <v>24000000</v>
      </c>
    </row>
    <row r="13" spans="1:7">
      <c r="A13" s="365" t="s">
        <v>39</v>
      </c>
      <c r="B13" s="365" t="s">
        <v>562</v>
      </c>
      <c r="C13" s="365" t="s">
        <v>118</v>
      </c>
      <c r="D13" s="367">
        <v>0</v>
      </c>
      <c r="E13" s="348">
        <v>13000000</v>
      </c>
      <c r="F13" s="367">
        <v>0</v>
      </c>
      <c r="G13" s="366">
        <f t="shared" si="0"/>
        <v>13000000</v>
      </c>
    </row>
    <row r="14" spans="1:7" ht="24.75">
      <c r="A14" s="365" t="s">
        <v>488</v>
      </c>
      <c r="B14" s="365" t="s">
        <v>563</v>
      </c>
      <c r="C14" s="365" t="s">
        <v>193</v>
      </c>
      <c r="D14" s="367">
        <v>0</v>
      </c>
      <c r="E14" s="348">
        <v>10560000</v>
      </c>
      <c r="F14" s="367">
        <v>0</v>
      </c>
      <c r="G14" s="366">
        <f t="shared" si="0"/>
        <v>10560000</v>
      </c>
    </row>
    <row r="15" spans="1:7">
      <c r="A15" s="365" t="s">
        <v>48</v>
      </c>
      <c r="B15" s="365" t="s">
        <v>564</v>
      </c>
      <c r="C15" s="365" t="s">
        <v>42</v>
      </c>
      <c r="D15" s="348">
        <v>91060784.469999999</v>
      </c>
      <c r="E15" s="348">
        <v>11050000</v>
      </c>
      <c r="F15" s="348">
        <f>168000000+30000000</f>
        <v>198000000</v>
      </c>
      <c r="G15" s="366">
        <f t="shared" si="0"/>
        <v>300110784.47000003</v>
      </c>
    </row>
    <row r="16" spans="1:7" ht="24.75">
      <c r="A16" s="365" t="s">
        <v>493</v>
      </c>
      <c r="B16" s="365" t="s">
        <v>565</v>
      </c>
      <c r="C16" s="365" t="s">
        <v>194</v>
      </c>
      <c r="D16" s="367">
        <v>0</v>
      </c>
      <c r="E16" s="348">
        <v>3600000</v>
      </c>
      <c r="F16" s="348">
        <v>3000000</v>
      </c>
      <c r="G16" s="366">
        <f t="shared" si="0"/>
        <v>6600000</v>
      </c>
    </row>
    <row r="17" spans="1:7">
      <c r="A17" s="365" t="s">
        <v>567</v>
      </c>
      <c r="B17" s="365" t="s">
        <v>566</v>
      </c>
      <c r="C17" s="365" t="s">
        <v>195</v>
      </c>
      <c r="D17" s="348">
        <v>59799242.280000001</v>
      </c>
      <c r="E17" s="348">
        <f>7300000+2700000</f>
        <v>10000000</v>
      </c>
      <c r="F17" s="348">
        <v>2874000000</v>
      </c>
      <c r="G17" s="366">
        <f t="shared" si="0"/>
        <v>2943799242.2800002</v>
      </c>
    </row>
    <row r="18" spans="1:7" ht="24.75">
      <c r="A18" s="365" t="s">
        <v>569</v>
      </c>
      <c r="B18" s="365" t="s">
        <v>568</v>
      </c>
      <c r="C18" s="365" t="s">
        <v>196</v>
      </c>
      <c r="D18" s="367">
        <v>0</v>
      </c>
      <c r="E18" s="348">
        <v>9000000</v>
      </c>
      <c r="F18" s="367">
        <v>0</v>
      </c>
      <c r="G18" s="366">
        <f t="shared" si="0"/>
        <v>9000000</v>
      </c>
    </row>
    <row r="19" spans="1:7">
      <c r="A19" s="365" t="s">
        <v>571</v>
      </c>
      <c r="B19" s="365" t="s">
        <v>570</v>
      </c>
      <c r="C19" s="365" t="s">
        <v>197</v>
      </c>
      <c r="D19" s="348">
        <v>64313077.869999997</v>
      </c>
      <c r="E19" s="348">
        <v>16000000</v>
      </c>
      <c r="F19" s="348">
        <f>51000000+2506000</f>
        <v>53506000</v>
      </c>
      <c r="G19" s="366">
        <f t="shared" si="0"/>
        <v>133819077.87</v>
      </c>
    </row>
    <row r="20" spans="1:7">
      <c r="A20" s="365" t="s">
        <v>573</v>
      </c>
      <c r="B20" s="365" t="s">
        <v>572</v>
      </c>
      <c r="C20" s="365" t="s">
        <v>119</v>
      </c>
      <c r="D20" s="367">
        <v>0</v>
      </c>
      <c r="E20" s="348">
        <v>5200000</v>
      </c>
      <c r="F20" s="367">
        <v>0</v>
      </c>
      <c r="G20" s="366">
        <f t="shared" si="0"/>
        <v>5200000</v>
      </c>
    </row>
    <row r="21" spans="1:7">
      <c r="A21" s="365" t="s">
        <v>575</v>
      </c>
      <c r="B21" s="365" t="s">
        <v>574</v>
      </c>
      <c r="C21" s="365" t="s">
        <v>120</v>
      </c>
      <c r="D21" s="348">
        <v>13156754.82</v>
      </c>
      <c r="E21" s="348">
        <v>14000000</v>
      </c>
      <c r="F21" s="348">
        <v>5000000</v>
      </c>
      <c r="G21" s="366">
        <f t="shared" si="0"/>
        <v>32156754.82</v>
      </c>
    </row>
    <row r="22" spans="1:7">
      <c r="A22" s="365" t="s">
        <v>577</v>
      </c>
      <c r="B22" s="365" t="s">
        <v>576</v>
      </c>
      <c r="C22" s="365" t="s">
        <v>121</v>
      </c>
      <c r="D22" s="348">
        <v>25822677.329999998</v>
      </c>
      <c r="E22" s="348">
        <v>12000000</v>
      </c>
      <c r="F22" s="348">
        <v>10000000</v>
      </c>
      <c r="G22" s="366">
        <f t="shared" si="0"/>
        <v>47822677.329999998</v>
      </c>
    </row>
    <row r="23" spans="1:7" ht="24.75">
      <c r="A23" s="365" t="s">
        <v>579</v>
      </c>
      <c r="B23" s="365" t="s">
        <v>578</v>
      </c>
      <c r="C23" s="365" t="s">
        <v>122</v>
      </c>
      <c r="D23" s="367">
        <v>0</v>
      </c>
      <c r="E23" s="348">
        <v>8000000</v>
      </c>
      <c r="F23" s="367">
        <v>0</v>
      </c>
      <c r="G23" s="366">
        <f t="shared" si="0"/>
        <v>8000000</v>
      </c>
    </row>
    <row r="24" spans="1:7">
      <c r="A24" s="365" t="s">
        <v>582</v>
      </c>
      <c r="B24" s="365" t="s">
        <v>580</v>
      </c>
      <c r="C24" s="365" t="s">
        <v>581</v>
      </c>
      <c r="D24" s="348">
        <v>31641975.300000001</v>
      </c>
      <c r="E24" s="348">
        <v>14000000</v>
      </c>
      <c r="F24" s="348">
        <f>2000000+2375000</f>
        <v>4375000</v>
      </c>
      <c r="G24" s="366">
        <f t="shared" si="0"/>
        <v>50016975.299999997</v>
      </c>
    </row>
    <row r="25" spans="1:7">
      <c r="A25" s="365" t="s">
        <v>584</v>
      </c>
      <c r="B25" s="365" t="s">
        <v>583</v>
      </c>
      <c r="C25" s="365" t="s">
        <v>198</v>
      </c>
      <c r="D25" s="348">
        <v>21848576.5</v>
      </c>
      <c r="E25" s="348">
        <v>9000000</v>
      </c>
      <c r="F25" s="348">
        <v>40000000</v>
      </c>
      <c r="G25" s="366">
        <f t="shared" si="0"/>
        <v>70848576.5</v>
      </c>
    </row>
    <row r="26" spans="1:7">
      <c r="A26" s="369" t="s">
        <v>586</v>
      </c>
      <c r="B26" s="369" t="s">
        <v>585</v>
      </c>
      <c r="C26" s="369" t="s">
        <v>123</v>
      </c>
      <c r="D26" s="370">
        <v>76897283.469999999</v>
      </c>
      <c r="E26" s="370">
        <v>7400000</v>
      </c>
      <c r="F26" s="371">
        <v>0</v>
      </c>
      <c r="G26" s="372">
        <f t="shared" si="0"/>
        <v>84297283.469999999</v>
      </c>
    </row>
    <row r="27" spans="1:7">
      <c r="A27" s="365" t="s">
        <v>588</v>
      </c>
      <c r="B27" s="365" t="s">
        <v>587</v>
      </c>
      <c r="C27" s="365" t="s">
        <v>199</v>
      </c>
      <c r="D27" s="367">
        <v>0</v>
      </c>
      <c r="E27" s="348">
        <v>10000000</v>
      </c>
      <c r="F27" s="367">
        <v>0</v>
      </c>
      <c r="G27" s="366">
        <f t="shared" si="0"/>
        <v>10000000</v>
      </c>
    </row>
    <row r="28" spans="1:7">
      <c r="A28" s="373"/>
      <c r="B28" s="373"/>
      <c r="C28" s="374" t="s">
        <v>252</v>
      </c>
      <c r="D28" s="375"/>
      <c r="E28" s="376"/>
      <c r="F28" s="375"/>
      <c r="G28" s="377"/>
    </row>
    <row r="29" spans="1:7">
      <c r="A29" s="365" t="s">
        <v>590</v>
      </c>
      <c r="B29" s="365" t="s">
        <v>589</v>
      </c>
      <c r="C29" s="365" t="s">
        <v>124</v>
      </c>
      <c r="D29" s="367">
        <v>0</v>
      </c>
      <c r="E29" s="348">
        <v>4500000</v>
      </c>
      <c r="F29" s="348">
        <v>30200000</v>
      </c>
      <c r="G29" s="366">
        <f t="shared" si="0"/>
        <v>34700000</v>
      </c>
    </row>
    <row r="30" spans="1:7">
      <c r="A30" s="365" t="s">
        <v>592</v>
      </c>
      <c r="B30" s="365" t="s">
        <v>591</v>
      </c>
      <c r="C30" s="365" t="s">
        <v>125</v>
      </c>
      <c r="D30" s="367">
        <v>0</v>
      </c>
      <c r="E30" s="348">
        <v>14000000</v>
      </c>
      <c r="F30" s="348">
        <v>43000000</v>
      </c>
      <c r="G30" s="366">
        <f t="shared" si="0"/>
        <v>57000000</v>
      </c>
    </row>
    <row r="31" spans="1:7">
      <c r="A31" s="365" t="s">
        <v>594</v>
      </c>
      <c r="B31" s="365" t="s">
        <v>593</v>
      </c>
      <c r="C31" s="365" t="s">
        <v>126</v>
      </c>
      <c r="D31" s="348">
        <v>16564045.359999999</v>
      </c>
      <c r="E31" s="348">
        <v>8000000</v>
      </c>
      <c r="F31" s="348">
        <f>2000000+80000000</f>
        <v>82000000</v>
      </c>
      <c r="G31" s="366">
        <f t="shared" si="0"/>
        <v>106564045.36</v>
      </c>
    </row>
    <row r="32" spans="1:7">
      <c r="A32" s="365" t="s">
        <v>596</v>
      </c>
      <c r="B32" s="365" t="s">
        <v>595</v>
      </c>
      <c r="C32" s="365" t="s">
        <v>127</v>
      </c>
      <c r="D32" s="367">
        <v>0</v>
      </c>
      <c r="E32" s="348">
        <f>2200000+2500000</f>
        <v>4700000</v>
      </c>
      <c r="F32" s="367">
        <v>0</v>
      </c>
      <c r="G32" s="366">
        <f t="shared" si="0"/>
        <v>4700000</v>
      </c>
    </row>
    <row r="33" spans="1:7">
      <c r="A33" s="365" t="s">
        <v>598</v>
      </c>
      <c r="B33" s="365" t="s">
        <v>597</v>
      </c>
      <c r="C33" s="365" t="s">
        <v>128</v>
      </c>
      <c r="D33" s="367">
        <v>0</v>
      </c>
      <c r="E33" s="348">
        <v>9000000</v>
      </c>
      <c r="F33" s="348">
        <v>15000000</v>
      </c>
      <c r="G33" s="366">
        <f t="shared" ref="G33:G61" si="1">SUM(D33:F33)</f>
        <v>24000000</v>
      </c>
    </row>
    <row r="34" spans="1:7">
      <c r="A34" s="365" t="s">
        <v>600</v>
      </c>
      <c r="B34" s="365" t="s">
        <v>599</v>
      </c>
      <c r="C34" s="365" t="s">
        <v>129</v>
      </c>
      <c r="D34" s="348">
        <v>25285373.640000001</v>
      </c>
      <c r="E34" s="348">
        <v>10000000</v>
      </c>
      <c r="F34" s="367">
        <v>0</v>
      </c>
      <c r="G34" s="366">
        <f t="shared" si="1"/>
        <v>35285373.640000001</v>
      </c>
    </row>
    <row r="35" spans="1:7" ht="24.75">
      <c r="A35" s="365" t="s">
        <v>602</v>
      </c>
      <c r="B35" s="365" t="s">
        <v>601</v>
      </c>
      <c r="C35" s="365" t="s">
        <v>130</v>
      </c>
      <c r="D35" s="367">
        <v>0</v>
      </c>
      <c r="E35" s="348">
        <v>10000000</v>
      </c>
      <c r="F35" s="348">
        <f>1500000+50000000</f>
        <v>51500000</v>
      </c>
      <c r="G35" s="366">
        <f t="shared" si="1"/>
        <v>61500000</v>
      </c>
    </row>
    <row r="36" spans="1:7">
      <c r="A36" s="365" t="s">
        <v>604</v>
      </c>
      <c r="B36" s="365" t="s">
        <v>603</v>
      </c>
      <c r="C36" s="365" t="s">
        <v>131</v>
      </c>
      <c r="D36" s="348">
        <v>353695875.31999999</v>
      </c>
      <c r="E36" s="348">
        <v>1152500000</v>
      </c>
      <c r="F36" s="348">
        <f>707500000+60000000</f>
        <v>767500000</v>
      </c>
      <c r="G36" s="366">
        <f t="shared" si="1"/>
        <v>2273695875.3199997</v>
      </c>
    </row>
    <row r="37" spans="1:7">
      <c r="A37" s="365" t="s">
        <v>606</v>
      </c>
      <c r="B37" s="365" t="s">
        <v>605</v>
      </c>
      <c r="C37" s="365" t="s">
        <v>132</v>
      </c>
      <c r="D37" s="348">
        <v>46752863.75</v>
      </c>
      <c r="E37" s="348">
        <v>40000000</v>
      </c>
      <c r="F37" s="348">
        <v>30000000</v>
      </c>
      <c r="G37" s="366">
        <f t="shared" si="1"/>
        <v>116752863.75</v>
      </c>
    </row>
    <row r="38" spans="1:7">
      <c r="A38" s="365" t="s">
        <v>608</v>
      </c>
      <c r="B38" s="365" t="s">
        <v>607</v>
      </c>
      <c r="C38" s="365" t="s">
        <v>200</v>
      </c>
      <c r="D38" s="367">
        <v>0</v>
      </c>
      <c r="E38" s="348">
        <v>8000000</v>
      </c>
      <c r="F38" s="367">
        <v>0</v>
      </c>
      <c r="G38" s="366">
        <f t="shared" si="1"/>
        <v>8000000</v>
      </c>
    </row>
    <row r="39" spans="1:7">
      <c r="A39" s="365" t="s">
        <v>610</v>
      </c>
      <c r="B39" s="365" t="s">
        <v>609</v>
      </c>
      <c r="C39" s="365" t="s">
        <v>201</v>
      </c>
      <c r="D39" s="367">
        <v>0</v>
      </c>
      <c r="E39" s="348">
        <v>96000000</v>
      </c>
      <c r="F39" s="367">
        <v>0</v>
      </c>
      <c r="G39" s="366">
        <f t="shared" si="1"/>
        <v>96000000</v>
      </c>
    </row>
    <row r="40" spans="1:7">
      <c r="A40" s="365" t="s">
        <v>612</v>
      </c>
      <c r="B40" s="365" t="s">
        <v>611</v>
      </c>
      <c r="C40" s="365" t="s">
        <v>202</v>
      </c>
      <c r="D40" s="367">
        <v>0</v>
      </c>
      <c r="E40" s="348">
        <v>79500000</v>
      </c>
      <c r="F40" s="367">
        <v>0</v>
      </c>
      <c r="G40" s="366">
        <f t="shared" si="1"/>
        <v>79500000</v>
      </c>
    </row>
    <row r="41" spans="1:7">
      <c r="A41" s="365" t="s">
        <v>614</v>
      </c>
      <c r="B41" s="365" t="s">
        <v>613</v>
      </c>
      <c r="C41" s="365" t="s">
        <v>133</v>
      </c>
      <c r="D41" s="348">
        <v>231559610.5</v>
      </c>
      <c r="E41" s="348">
        <v>19000000</v>
      </c>
      <c r="F41" s="348">
        <v>260000000</v>
      </c>
      <c r="G41" s="366">
        <f t="shared" si="1"/>
        <v>510559610.5</v>
      </c>
    </row>
    <row r="42" spans="1:7">
      <c r="A42" s="365" t="s">
        <v>616</v>
      </c>
      <c r="B42" s="365" t="s">
        <v>615</v>
      </c>
      <c r="C42" s="365" t="s">
        <v>134</v>
      </c>
      <c r="D42" s="348">
        <v>214022075.81</v>
      </c>
      <c r="E42" s="367">
        <v>0</v>
      </c>
      <c r="F42" s="367">
        <v>0</v>
      </c>
      <c r="G42" s="366">
        <f t="shared" si="1"/>
        <v>214022075.81</v>
      </c>
    </row>
    <row r="43" spans="1:7">
      <c r="A43" s="365" t="s">
        <v>618</v>
      </c>
      <c r="B43" s="365" t="s">
        <v>617</v>
      </c>
      <c r="C43" s="365" t="s">
        <v>41</v>
      </c>
      <c r="D43" s="348">
        <v>65064662</v>
      </c>
      <c r="E43" s="348">
        <f>13100000+3000000</f>
        <v>16100000</v>
      </c>
      <c r="F43" s="367">
        <v>0</v>
      </c>
      <c r="G43" s="366">
        <f t="shared" si="1"/>
        <v>81164662</v>
      </c>
    </row>
    <row r="44" spans="1:7">
      <c r="A44" s="365" t="s">
        <v>620</v>
      </c>
      <c r="B44" s="365" t="s">
        <v>619</v>
      </c>
      <c r="C44" s="365" t="s">
        <v>203</v>
      </c>
      <c r="D44" s="367">
        <v>0</v>
      </c>
      <c r="E44" s="348">
        <v>2200000</v>
      </c>
      <c r="F44" s="348">
        <v>6000000</v>
      </c>
      <c r="G44" s="366">
        <f t="shared" si="1"/>
        <v>8200000</v>
      </c>
    </row>
    <row r="45" spans="1:7">
      <c r="A45" s="365" t="s">
        <v>622</v>
      </c>
      <c r="B45" s="365" t="s">
        <v>621</v>
      </c>
      <c r="C45" s="365" t="s">
        <v>204</v>
      </c>
      <c r="D45" s="367">
        <v>0</v>
      </c>
      <c r="E45" s="348">
        <v>6500000</v>
      </c>
      <c r="F45" s="348">
        <v>1200000</v>
      </c>
      <c r="G45" s="366">
        <f t="shared" si="1"/>
        <v>7700000</v>
      </c>
    </row>
    <row r="46" spans="1:7">
      <c r="A46" s="365" t="s">
        <v>624</v>
      </c>
      <c r="B46" s="365" t="s">
        <v>623</v>
      </c>
      <c r="C46" s="365" t="s">
        <v>205</v>
      </c>
      <c r="D46" s="367">
        <v>0</v>
      </c>
      <c r="E46" s="348">
        <v>6000000</v>
      </c>
      <c r="F46" s="367">
        <v>0</v>
      </c>
      <c r="G46" s="366">
        <f t="shared" si="1"/>
        <v>6000000</v>
      </c>
    </row>
    <row r="47" spans="1:7">
      <c r="A47" s="365" t="s">
        <v>626</v>
      </c>
      <c r="B47" s="365" t="s">
        <v>625</v>
      </c>
      <c r="C47" s="365" t="s">
        <v>135</v>
      </c>
      <c r="D47" s="367">
        <v>0</v>
      </c>
      <c r="E47" s="348">
        <v>48000000</v>
      </c>
      <c r="F47" s="367">
        <v>0</v>
      </c>
      <c r="G47" s="366">
        <f t="shared" si="1"/>
        <v>48000000</v>
      </c>
    </row>
    <row r="48" spans="1:7">
      <c r="A48" s="365" t="s">
        <v>628</v>
      </c>
      <c r="B48" s="365" t="s">
        <v>627</v>
      </c>
      <c r="C48" s="365" t="s">
        <v>206</v>
      </c>
      <c r="D48" s="367">
        <v>0</v>
      </c>
      <c r="E48" s="348">
        <v>3800000</v>
      </c>
      <c r="F48" s="367">
        <v>0</v>
      </c>
      <c r="G48" s="366">
        <f t="shared" si="1"/>
        <v>3800000</v>
      </c>
    </row>
    <row r="49" spans="1:7">
      <c r="A49" s="365" t="s">
        <v>630</v>
      </c>
      <c r="B49" s="365" t="s">
        <v>629</v>
      </c>
      <c r="C49" s="365" t="s">
        <v>136</v>
      </c>
      <c r="D49" s="367">
        <v>0</v>
      </c>
      <c r="E49" s="348">
        <v>18000000</v>
      </c>
      <c r="F49" s="348">
        <v>22000000</v>
      </c>
      <c r="G49" s="366">
        <f t="shared" si="1"/>
        <v>40000000</v>
      </c>
    </row>
    <row r="50" spans="1:7">
      <c r="A50" s="365" t="s">
        <v>632</v>
      </c>
      <c r="B50" s="365" t="s">
        <v>631</v>
      </c>
      <c r="C50" s="365" t="s">
        <v>137</v>
      </c>
      <c r="D50" s="348">
        <v>152061884.66</v>
      </c>
      <c r="E50" s="348">
        <v>17900000</v>
      </c>
      <c r="F50" s="348">
        <v>145000000</v>
      </c>
      <c r="G50" s="366">
        <f t="shared" si="1"/>
        <v>314961884.65999997</v>
      </c>
    </row>
    <row r="51" spans="1:7" ht="24.75">
      <c r="A51" s="365" t="s">
        <v>634</v>
      </c>
      <c r="B51" s="365" t="s">
        <v>633</v>
      </c>
      <c r="C51" s="365" t="s">
        <v>207</v>
      </c>
      <c r="D51" s="367">
        <v>0</v>
      </c>
      <c r="E51" s="348">
        <v>3800000</v>
      </c>
      <c r="F51" s="348">
        <v>1500000</v>
      </c>
      <c r="G51" s="366">
        <f t="shared" si="1"/>
        <v>5300000</v>
      </c>
    </row>
    <row r="52" spans="1:7" ht="17.25" customHeight="1">
      <c r="A52" s="365" t="s">
        <v>636</v>
      </c>
      <c r="B52" s="365" t="s">
        <v>635</v>
      </c>
      <c r="C52" s="365" t="s">
        <v>208</v>
      </c>
      <c r="D52" s="367">
        <v>0</v>
      </c>
      <c r="E52" s="348">
        <v>18000000</v>
      </c>
      <c r="F52" s="348">
        <v>51500000</v>
      </c>
      <c r="G52" s="366">
        <f t="shared" si="1"/>
        <v>69500000</v>
      </c>
    </row>
    <row r="53" spans="1:7" ht="20.25" customHeight="1">
      <c r="A53" s="365" t="s">
        <v>638</v>
      </c>
      <c r="B53" s="365" t="s">
        <v>637</v>
      </c>
      <c r="C53" s="365" t="s">
        <v>138</v>
      </c>
      <c r="D53" s="348">
        <v>211641228.40000001</v>
      </c>
      <c r="E53" s="348">
        <v>30000000</v>
      </c>
      <c r="F53" s="348">
        <v>29000000</v>
      </c>
      <c r="G53" s="366">
        <f t="shared" si="1"/>
        <v>270641228.39999998</v>
      </c>
    </row>
    <row r="54" spans="1:7" ht="24.75">
      <c r="A54" s="365" t="s">
        <v>640</v>
      </c>
      <c r="B54" s="365" t="s">
        <v>639</v>
      </c>
      <c r="C54" s="365" t="s">
        <v>139</v>
      </c>
      <c r="D54" s="348">
        <v>59231735.909999996</v>
      </c>
      <c r="E54" s="348">
        <f>7000000+3000000</f>
        <v>10000000</v>
      </c>
      <c r="F54" s="348">
        <v>2000000</v>
      </c>
      <c r="G54" s="366">
        <f t="shared" si="1"/>
        <v>71231735.909999996</v>
      </c>
    </row>
    <row r="55" spans="1:7" ht="19.5" customHeight="1">
      <c r="A55" s="365" t="s">
        <v>642</v>
      </c>
      <c r="B55" s="365" t="s">
        <v>641</v>
      </c>
      <c r="C55" s="365" t="s">
        <v>140</v>
      </c>
      <c r="D55" s="348">
        <v>73431811.069999993</v>
      </c>
      <c r="E55" s="348">
        <v>20000000</v>
      </c>
      <c r="F55" s="348">
        <v>20000000</v>
      </c>
      <c r="G55" s="366">
        <f t="shared" si="1"/>
        <v>113431811.06999999</v>
      </c>
    </row>
    <row r="56" spans="1:7" ht="19.5" customHeight="1">
      <c r="A56" s="373"/>
      <c r="B56" s="373"/>
      <c r="C56" s="374" t="s">
        <v>253</v>
      </c>
      <c r="D56" s="376"/>
      <c r="E56" s="376"/>
      <c r="F56" s="376"/>
      <c r="G56" s="377"/>
    </row>
    <row r="57" spans="1:7" ht="24.75">
      <c r="A57" s="365" t="s">
        <v>644</v>
      </c>
      <c r="B57" s="365" t="s">
        <v>643</v>
      </c>
      <c r="C57" s="365" t="s">
        <v>141</v>
      </c>
      <c r="D57" s="348">
        <v>51649447.710000001</v>
      </c>
      <c r="E57" s="348">
        <v>18600000</v>
      </c>
      <c r="F57" s="348">
        <v>5000000</v>
      </c>
      <c r="G57" s="366">
        <f t="shared" si="1"/>
        <v>75249447.710000008</v>
      </c>
    </row>
    <row r="58" spans="1:7" ht="24.75">
      <c r="A58" s="365" t="s">
        <v>646</v>
      </c>
      <c r="B58" s="365" t="s">
        <v>645</v>
      </c>
      <c r="C58" s="365" t="s">
        <v>209</v>
      </c>
      <c r="D58" s="367">
        <v>0</v>
      </c>
      <c r="E58" s="348">
        <v>2000000</v>
      </c>
      <c r="F58" s="367">
        <v>0</v>
      </c>
      <c r="G58" s="366">
        <f t="shared" si="1"/>
        <v>2000000</v>
      </c>
    </row>
    <row r="59" spans="1:7" ht="24.75">
      <c r="A59" s="365" t="s">
        <v>649</v>
      </c>
      <c r="B59" s="365" t="s">
        <v>647</v>
      </c>
      <c r="C59" s="365" t="s">
        <v>648</v>
      </c>
      <c r="D59" s="348">
        <v>872192953.87</v>
      </c>
      <c r="E59" s="348">
        <v>32500000</v>
      </c>
      <c r="F59" s="348">
        <v>66000000</v>
      </c>
      <c r="G59" s="366">
        <f t="shared" si="1"/>
        <v>970692953.87</v>
      </c>
    </row>
    <row r="60" spans="1:7" ht="19.5" customHeight="1">
      <c r="A60" s="365" t="s">
        <v>651</v>
      </c>
      <c r="B60" s="365" t="s">
        <v>650</v>
      </c>
      <c r="C60" s="365" t="s">
        <v>210</v>
      </c>
      <c r="D60" s="367">
        <v>0</v>
      </c>
      <c r="E60" s="348">
        <v>450000</v>
      </c>
      <c r="F60" s="367">
        <v>0</v>
      </c>
      <c r="G60" s="366">
        <f t="shared" si="1"/>
        <v>450000</v>
      </c>
    </row>
    <row r="61" spans="1:7">
      <c r="A61" s="365" t="s">
        <v>653</v>
      </c>
      <c r="B61" s="365" t="s">
        <v>652</v>
      </c>
      <c r="C61" s="365" t="s">
        <v>142</v>
      </c>
      <c r="D61" s="348">
        <v>265626656.72</v>
      </c>
      <c r="E61" s="348">
        <v>6000000</v>
      </c>
      <c r="F61" s="348">
        <v>7500000</v>
      </c>
      <c r="G61" s="366">
        <f t="shared" si="1"/>
        <v>279126656.72000003</v>
      </c>
    </row>
    <row r="62" spans="1:7" ht="19.5" customHeight="1">
      <c r="A62" s="365" t="s">
        <v>656</v>
      </c>
      <c r="B62" s="365" t="s">
        <v>654</v>
      </c>
      <c r="C62" s="365" t="s">
        <v>655</v>
      </c>
      <c r="D62" s="367">
        <v>0</v>
      </c>
      <c r="E62" s="348">
        <v>10000000</v>
      </c>
      <c r="F62" s="367">
        <v>0</v>
      </c>
      <c r="G62" s="366">
        <f t="shared" ref="G62:G91" si="2">SUM(D62:F62)</f>
        <v>10000000</v>
      </c>
    </row>
    <row r="63" spans="1:7">
      <c r="A63" s="365" t="s">
        <v>658</v>
      </c>
      <c r="B63" s="365" t="s">
        <v>657</v>
      </c>
      <c r="C63" s="365" t="s">
        <v>143</v>
      </c>
      <c r="D63" s="348">
        <v>59729270.119999997</v>
      </c>
      <c r="E63" s="348">
        <v>4600000</v>
      </c>
      <c r="F63" s="367">
        <v>0</v>
      </c>
      <c r="G63" s="366">
        <f t="shared" si="2"/>
        <v>64329270.119999997</v>
      </c>
    </row>
    <row r="64" spans="1:7">
      <c r="A64" s="365" t="s">
        <v>660</v>
      </c>
      <c r="B64" s="365" t="s">
        <v>659</v>
      </c>
      <c r="C64" s="365" t="s">
        <v>144</v>
      </c>
      <c r="D64" s="367">
        <v>0</v>
      </c>
      <c r="E64" s="348">
        <v>6600000</v>
      </c>
      <c r="F64" s="367">
        <v>0</v>
      </c>
      <c r="G64" s="366">
        <f t="shared" si="2"/>
        <v>6600000</v>
      </c>
    </row>
    <row r="65" spans="1:7">
      <c r="A65" s="365" t="s">
        <v>662</v>
      </c>
      <c r="B65" s="365" t="s">
        <v>661</v>
      </c>
      <c r="C65" s="365" t="s">
        <v>145</v>
      </c>
      <c r="D65" s="367">
        <v>0</v>
      </c>
      <c r="E65" s="348">
        <v>4400000</v>
      </c>
      <c r="F65" s="367">
        <v>0</v>
      </c>
      <c r="G65" s="366">
        <f t="shared" si="2"/>
        <v>4400000</v>
      </c>
    </row>
    <row r="66" spans="1:7">
      <c r="A66" s="365" t="s">
        <v>664</v>
      </c>
      <c r="B66" s="365" t="s">
        <v>663</v>
      </c>
      <c r="C66" s="365" t="s">
        <v>146</v>
      </c>
      <c r="D66" s="348">
        <v>136671546.99000001</v>
      </c>
      <c r="E66" s="348">
        <v>110000000</v>
      </c>
      <c r="F66" s="348">
        <f>3260284300+1125169000+850000000</f>
        <v>5235453300</v>
      </c>
      <c r="G66" s="366">
        <f t="shared" si="2"/>
        <v>5482124846.9899998</v>
      </c>
    </row>
    <row r="67" spans="1:7">
      <c r="A67" s="365" t="s">
        <v>666</v>
      </c>
      <c r="B67" s="365" t="s">
        <v>665</v>
      </c>
      <c r="C67" s="365" t="s">
        <v>211</v>
      </c>
      <c r="D67" s="367">
        <v>0</v>
      </c>
      <c r="E67" s="348">
        <v>16000000</v>
      </c>
      <c r="F67" s="367">
        <v>0</v>
      </c>
      <c r="G67" s="366">
        <f t="shared" si="2"/>
        <v>16000000</v>
      </c>
    </row>
    <row r="68" spans="1:7">
      <c r="A68" s="365" t="s">
        <v>668</v>
      </c>
      <c r="B68" s="365" t="s">
        <v>667</v>
      </c>
      <c r="C68" s="365" t="s">
        <v>147</v>
      </c>
      <c r="D68" s="367">
        <v>0</v>
      </c>
      <c r="E68" s="348">
        <v>7200000</v>
      </c>
      <c r="F68" s="367">
        <v>0</v>
      </c>
      <c r="G68" s="366">
        <f t="shared" si="2"/>
        <v>7200000</v>
      </c>
    </row>
    <row r="69" spans="1:7" ht="19.5" customHeight="1">
      <c r="A69" s="365" t="s">
        <v>670</v>
      </c>
      <c r="B69" s="365" t="s">
        <v>669</v>
      </c>
      <c r="C69" s="365" t="s">
        <v>148</v>
      </c>
      <c r="D69" s="378">
        <v>155844857.02000001</v>
      </c>
      <c r="E69" s="348">
        <v>120000000</v>
      </c>
      <c r="F69" s="348">
        <v>107000000</v>
      </c>
      <c r="G69" s="366">
        <f t="shared" si="2"/>
        <v>382844857.01999998</v>
      </c>
    </row>
    <row r="70" spans="1:7" ht="19.5" customHeight="1">
      <c r="A70" s="365" t="s">
        <v>672</v>
      </c>
      <c r="B70" s="365" t="s">
        <v>671</v>
      </c>
      <c r="C70" s="365" t="s">
        <v>149</v>
      </c>
      <c r="D70" s="348">
        <v>309253487.95999998</v>
      </c>
      <c r="E70" s="348">
        <v>120000000</v>
      </c>
      <c r="F70" s="348">
        <v>438000000</v>
      </c>
      <c r="G70" s="366">
        <f t="shared" si="2"/>
        <v>867253487.96000004</v>
      </c>
    </row>
    <row r="71" spans="1:7">
      <c r="A71" s="365" t="s">
        <v>674</v>
      </c>
      <c r="B71" s="365" t="s">
        <v>673</v>
      </c>
      <c r="C71" s="365" t="s">
        <v>53</v>
      </c>
      <c r="D71" s="348">
        <v>75394776.959999993</v>
      </c>
      <c r="E71" s="348">
        <v>17000000</v>
      </c>
      <c r="F71" s="367">
        <v>0</v>
      </c>
      <c r="G71" s="366">
        <f t="shared" si="2"/>
        <v>92394776.959999993</v>
      </c>
    </row>
    <row r="72" spans="1:7">
      <c r="A72" s="365" t="s">
        <v>676</v>
      </c>
      <c r="B72" s="365" t="s">
        <v>675</v>
      </c>
      <c r="C72" s="365" t="s">
        <v>212</v>
      </c>
      <c r="D72" s="367">
        <v>0</v>
      </c>
      <c r="E72" s="348">
        <v>3300000</v>
      </c>
      <c r="F72" s="348">
        <v>1000000</v>
      </c>
      <c r="G72" s="366">
        <f t="shared" si="2"/>
        <v>4300000</v>
      </c>
    </row>
    <row r="73" spans="1:7">
      <c r="A73" s="365" t="s">
        <v>678</v>
      </c>
      <c r="B73" s="365" t="s">
        <v>677</v>
      </c>
      <c r="C73" s="365" t="s">
        <v>150</v>
      </c>
      <c r="D73" s="348">
        <v>28804938.879999999</v>
      </c>
      <c r="E73" s="348">
        <v>10900000</v>
      </c>
      <c r="F73" s="367">
        <v>0</v>
      </c>
      <c r="G73" s="366">
        <f t="shared" si="2"/>
        <v>39704938.879999995</v>
      </c>
    </row>
    <row r="74" spans="1:7">
      <c r="A74" s="365" t="s">
        <v>680</v>
      </c>
      <c r="B74" s="365" t="s">
        <v>679</v>
      </c>
      <c r="C74" s="365" t="s">
        <v>213</v>
      </c>
      <c r="D74" s="367">
        <v>0</v>
      </c>
      <c r="E74" s="348">
        <v>360000</v>
      </c>
      <c r="F74" s="367">
        <v>0</v>
      </c>
      <c r="G74" s="366">
        <f t="shared" si="2"/>
        <v>360000</v>
      </c>
    </row>
    <row r="75" spans="1:7">
      <c r="A75" s="365" t="s">
        <v>682</v>
      </c>
      <c r="B75" s="365" t="s">
        <v>681</v>
      </c>
      <c r="C75" s="365" t="s">
        <v>214</v>
      </c>
      <c r="D75" s="348">
        <v>29677323.100000001</v>
      </c>
      <c r="E75" s="348">
        <v>10000000</v>
      </c>
      <c r="F75" s="367">
        <v>0</v>
      </c>
      <c r="G75" s="366">
        <f t="shared" si="2"/>
        <v>39677323.100000001</v>
      </c>
    </row>
    <row r="76" spans="1:7" ht="19.5" customHeight="1">
      <c r="A76" s="365" t="s">
        <v>684</v>
      </c>
      <c r="B76" s="365" t="s">
        <v>683</v>
      </c>
      <c r="C76" s="365" t="s">
        <v>151</v>
      </c>
      <c r="D76" s="348">
        <v>19162515.359999999</v>
      </c>
      <c r="E76" s="348">
        <v>10000000</v>
      </c>
      <c r="F76" s="367">
        <v>0</v>
      </c>
      <c r="G76" s="366">
        <f t="shared" si="2"/>
        <v>29162515.359999999</v>
      </c>
    </row>
    <row r="77" spans="1:7" ht="24.75">
      <c r="A77" s="365" t="s">
        <v>686</v>
      </c>
      <c r="B77" s="365" t="s">
        <v>685</v>
      </c>
      <c r="C77" s="365" t="s">
        <v>215</v>
      </c>
      <c r="D77" s="367">
        <v>0</v>
      </c>
      <c r="E77" s="348">
        <v>2200000</v>
      </c>
      <c r="F77" s="367">
        <v>0</v>
      </c>
      <c r="G77" s="366">
        <f t="shared" si="2"/>
        <v>2200000</v>
      </c>
    </row>
    <row r="78" spans="1:7" ht="19.5" customHeight="1">
      <c r="A78" s="365" t="s">
        <v>688</v>
      </c>
      <c r="B78" s="365" t="s">
        <v>687</v>
      </c>
      <c r="C78" s="365" t="s">
        <v>152</v>
      </c>
      <c r="D78" s="348">
        <v>144934645.03999999</v>
      </c>
      <c r="E78" s="348">
        <v>12000000</v>
      </c>
      <c r="F78" s="348">
        <v>500000000</v>
      </c>
      <c r="G78" s="366">
        <f t="shared" si="2"/>
        <v>656934645.03999996</v>
      </c>
    </row>
    <row r="79" spans="1:7" ht="19.5" customHeight="1">
      <c r="A79" s="365" t="s">
        <v>690</v>
      </c>
      <c r="B79" s="365" t="s">
        <v>689</v>
      </c>
      <c r="C79" s="365" t="s">
        <v>216</v>
      </c>
      <c r="D79" s="367">
        <v>0</v>
      </c>
      <c r="E79" s="348">
        <v>3500000</v>
      </c>
      <c r="F79" s="367">
        <v>0</v>
      </c>
      <c r="G79" s="366">
        <f t="shared" si="2"/>
        <v>3500000</v>
      </c>
    </row>
    <row r="80" spans="1:7" ht="19.5" customHeight="1">
      <c r="A80" s="365" t="s">
        <v>693</v>
      </c>
      <c r="B80" s="365" t="s">
        <v>691</v>
      </c>
      <c r="C80" s="365" t="s">
        <v>692</v>
      </c>
      <c r="D80" s="367">
        <v>0</v>
      </c>
      <c r="E80" s="348">
        <v>10000000</v>
      </c>
      <c r="F80" s="367">
        <v>0</v>
      </c>
      <c r="G80" s="366">
        <f t="shared" si="2"/>
        <v>10000000</v>
      </c>
    </row>
    <row r="81" spans="1:10">
      <c r="A81" s="365" t="s">
        <v>695</v>
      </c>
      <c r="B81" s="365" t="s">
        <v>694</v>
      </c>
      <c r="C81" s="365" t="s">
        <v>402</v>
      </c>
      <c r="D81" s="348">
        <f>136731754.01+336873895.34</f>
        <v>473605649.34999996</v>
      </c>
      <c r="E81" s="348">
        <v>27000000</v>
      </c>
      <c r="F81" s="348">
        <v>250000000</v>
      </c>
      <c r="G81" s="366">
        <f t="shared" si="2"/>
        <v>750605649.3499999</v>
      </c>
    </row>
    <row r="82" spans="1:10">
      <c r="A82" s="373"/>
      <c r="B82" s="373"/>
      <c r="C82" s="374" t="s">
        <v>254</v>
      </c>
      <c r="D82" s="376"/>
      <c r="E82" s="376"/>
      <c r="F82" s="376"/>
      <c r="G82" s="377"/>
    </row>
    <row r="83" spans="1:10" ht="23.25">
      <c r="A83" s="365" t="s">
        <v>698</v>
      </c>
      <c r="B83" s="365" t="s">
        <v>696</v>
      </c>
      <c r="C83" s="379" t="s">
        <v>697</v>
      </c>
      <c r="D83" s="367">
        <v>0</v>
      </c>
      <c r="E83" s="348">
        <f>1750000+1250000</f>
        <v>3000000</v>
      </c>
      <c r="F83" s="367">
        <v>0</v>
      </c>
      <c r="G83" s="366">
        <f t="shared" si="2"/>
        <v>3000000</v>
      </c>
    </row>
    <row r="84" spans="1:10">
      <c r="A84" s="365" t="s">
        <v>700</v>
      </c>
      <c r="B84" s="365" t="s">
        <v>699</v>
      </c>
      <c r="C84" s="365" t="s">
        <v>154</v>
      </c>
      <c r="D84" s="348">
        <v>107962400.66</v>
      </c>
      <c r="E84" s="348">
        <v>16000000</v>
      </c>
      <c r="F84" s="348">
        <v>50000000</v>
      </c>
      <c r="G84" s="366">
        <f t="shared" si="2"/>
        <v>173962400.66</v>
      </c>
    </row>
    <row r="85" spans="1:10">
      <c r="A85" s="365" t="s">
        <v>702</v>
      </c>
      <c r="B85" s="365" t="s">
        <v>701</v>
      </c>
      <c r="C85" s="365" t="s">
        <v>155</v>
      </c>
      <c r="D85" s="348">
        <v>90067358.109999999</v>
      </c>
      <c r="E85" s="348">
        <v>91700000</v>
      </c>
      <c r="F85" s="348">
        <v>250000000</v>
      </c>
      <c r="G85" s="366">
        <f t="shared" si="2"/>
        <v>431767358.11000001</v>
      </c>
    </row>
    <row r="86" spans="1:10">
      <c r="A86" s="365" t="s">
        <v>704</v>
      </c>
      <c r="B86" s="365" t="s">
        <v>703</v>
      </c>
      <c r="C86" s="365" t="s">
        <v>217</v>
      </c>
      <c r="D86" s="367">
        <v>0</v>
      </c>
      <c r="E86" s="348">
        <v>16000000</v>
      </c>
      <c r="F86" s="367">
        <v>0</v>
      </c>
      <c r="G86" s="366">
        <f t="shared" si="2"/>
        <v>16000000</v>
      </c>
    </row>
    <row r="87" spans="1:10">
      <c r="A87" s="365" t="s">
        <v>706</v>
      </c>
      <c r="B87" s="365" t="s">
        <v>705</v>
      </c>
      <c r="C87" s="365" t="s">
        <v>218</v>
      </c>
      <c r="D87" s="367">
        <v>0</v>
      </c>
      <c r="E87" s="348">
        <v>6000000</v>
      </c>
      <c r="F87" s="367">
        <v>0</v>
      </c>
      <c r="G87" s="366">
        <f t="shared" si="2"/>
        <v>6000000</v>
      </c>
    </row>
    <row r="88" spans="1:10">
      <c r="A88" s="365" t="s">
        <v>708</v>
      </c>
      <c r="B88" s="365" t="s">
        <v>707</v>
      </c>
      <c r="C88" s="365" t="s">
        <v>156</v>
      </c>
      <c r="D88" s="367">
        <v>0</v>
      </c>
      <c r="E88" s="348">
        <v>6000000</v>
      </c>
      <c r="F88" s="348">
        <v>85000000</v>
      </c>
      <c r="G88" s="366">
        <f t="shared" si="2"/>
        <v>91000000</v>
      </c>
    </row>
    <row r="89" spans="1:10">
      <c r="A89" s="365" t="s">
        <v>710</v>
      </c>
      <c r="B89" s="365" t="s">
        <v>709</v>
      </c>
      <c r="C89" s="365" t="s">
        <v>157</v>
      </c>
      <c r="D89" s="348">
        <v>40770803.640000001</v>
      </c>
      <c r="E89" s="348">
        <v>20000000</v>
      </c>
      <c r="F89" s="348">
        <v>40000000</v>
      </c>
      <c r="G89" s="366">
        <f t="shared" si="2"/>
        <v>100770803.64</v>
      </c>
    </row>
    <row r="90" spans="1:10">
      <c r="A90" s="365" t="s">
        <v>712</v>
      </c>
      <c r="B90" s="365" t="s">
        <v>711</v>
      </c>
      <c r="C90" s="365" t="s">
        <v>158</v>
      </c>
      <c r="D90" s="348">
        <v>633413118.48000002</v>
      </c>
      <c r="E90" s="348">
        <v>10500000</v>
      </c>
      <c r="F90" s="367">
        <v>0</v>
      </c>
      <c r="G90" s="366">
        <f t="shared" ref="G90" si="3">SUM(D90:F90)</f>
        <v>643913118.48000002</v>
      </c>
    </row>
    <row r="91" spans="1:10" ht="24.75">
      <c r="A91" s="365" t="s">
        <v>714</v>
      </c>
      <c r="B91" s="365" t="s">
        <v>713</v>
      </c>
      <c r="C91" s="365" t="s">
        <v>159</v>
      </c>
      <c r="D91" s="348">
        <v>20466070.41</v>
      </c>
      <c r="E91" s="348">
        <v>6000000</v>
      </c>
      <c r="F91" s="348">
        <v>10000000</v>
      </c>
      <c r="G91" s="366">
        <f t="shared" si="2"/>
        <v>36466070.409999996</v>
      </c>
    </row>
    <row r="92" spans="1:10" ht="24.75">
      <c r="A92" s="365" t="s">
        <v>716</v>
      </c>
      <c r="B92" s="365" t="s">
        <v>715</v>
      </c>
      <c r="C92" s="365" t="s">
        <v>160</v>
      </c>
      <c r="D92" s="348">
        <v>122983731.89</v>
      </c>
      <c r="E92" s="348">
        <v>7800000</v>
      </c>
      <c r="F92" s="367">
        <v>0</v>
      </c>
      <c r="G92" s="366">
        <f t="shared" ref="G92:G118" si="4">SUM(D92:F92)</f>
        <v>130783731.89</v>
      </c>
      <c r="J92" s="5">
        <f>95159200000+59186681884.74+8374000000+8126698115.26</f>
        <v>170846580000</v>
      </c>
    </row>
    <row r="93" spans="1:10">
      <c r="A93" s="365" t="s">
        <v>718</v>
      </c>
      <c r="B93" s="365" t="s">
        <v>717</v>
      </c>
      <c r="C93" s="365" t="s">
        <v>161</v>
      </c>
      <c r="D93" s="367">
        <v>0</v>
      </c>
      <c r="E93" s="348">
        <v>10000000</v>
      </c>
      <c r="F93" s="367">
        <v>0</v>
      </c>
      <c r="G93" s="366">
        <f t="shared" si="4"/>
        <v>10000000</v>
      </c>
    </row>
    <row r="94" spans="1:10">
      <c r="A94" s="365" t="s">
        <v>720</v>
      </c>
      <c r="B94" s="365" t="s">
        <v>719</v>
      </c>
      <c r="C94" s="365" t="s">
        <v>162</v>
      </c>
      <c r="D94" s="348">
        <v>89731305.819999993</v>
      </c>
      <c r="E94" s="348">
        <v>16000000</v>
      </c>
      <c r="F94" s="367">
        <v>0</v>
      </c>
      <c r="G94" s="366">
        <f t="shared" si="4"/>
        <v>105731305.81999999</v>
      </c>
    </row>
    <row r="95" spans="1:10" ht="24.75">
      <c r="A95" s="365" t="s">
        <v>723</v>
      </c>
      <c r="B95" s="365" t="s">
        <v>721</v>
      </c>
      <c r="C95" s="365" t="s">
        <v>722</v>
      </c>
      <c r="D95" s="348">
        <v>194071777.28999999</v>
      </c>
      <c r="E95" s="348">
        <f>6000000+500000</f>
        <v>6500000</v>
      </c>
      <c r="F95" s="348">
        <v>5000000</v>
      </c>
      <c r="G95" s="366">
        <f t="shared" si="4"/>
        <v>205571777.28999999</v>
      </c>
    </row>
    <row r="96" spans="1:10">
      <c r="A96" s="365" t="s">
        <v>725</v>
      </c>
      <c r="B96" s="365" t="s">
        <v>724</v>
      </c>
      <c r="C96" s="365" t="s">
        <v>40</v>
      </c>
      <c r="D96" s="348">
        <v>1440000000.0799999</v>
      </c>
      <c r="E96" s="348">
        <v>60000000</v>
      </c>
      <c r="F96" s="348">
        <v>100000000</v>
      </c>
      <c r="G96" s="366">
        <f t="shared" si="4"/>
        <v>1600000000.0799999</v>
      </c>
    </row>
    <row r="97" spans="1:7">
      <c r="A97" s="365" t="s">
        <v>727</v>
      </c>
      <c r="B97" s="365" t="s">
        <v>726</v>
      </c>
      <c r="C97" s="365" t="s">
        <v>163</v>
      </c>
      <c r="D97" s="348">
        <v>51159752.640000001</v>
      </c>
      <c r="E97" s="348">
        <v>35000000</v>
      </c>
      <c r="F97" s="348">
        <v>11000000</v>
      </c>
      <c r="G97" s="366">
        <f t="shared" si="4"/>
        <v>97159752.640000001</v>
      </c>
    </row>
    <row r="98" spans="1:7">
      <c r="A98" s="365" t="s">
        <v>729</v>
      </c>
      <c r="B98" s="365" t="s">
        <v>728</v>
      </c>
      <c r="C98" s="365" t="s">
        <v>219</v>
      </c>
      <c r="D98" s="367">
        <v>0</v>
      </c>
      <c r="E98" s="348">
        <v>35000000</v>
      </c>
      <c r="F98" s="367">
        <v>0</v>
      </c>
      <c r="G98" s="366">
        <f t="shared" si="4"/>
        <v>35000000</v>
      </c>
    </row>
    <row r="99" spans="1:7">
      <c r="A99" s="365" t="s">
        <v>731</v>
      </c>
      <c r="B99" s="365" t="s">
        <v>730</v>
      </c>
      <c r="C99" s="365" t="s">
        <v>220</v>
      </c>
      <c r="D99" s="367">
        <v>0</v>
      </c>
      <c r="E99" s="348">
        <v>28000000</v>
      </c>
      <c r="F99" s="367">
        <v>0</v>
      </c>
      <c r="G99" s="366">
        <f t="shared" si="4"/>
        <v>28000000</v>
      </c>
    </row>
    <row r="100" spans="1:7">
      <c r="A100" s="365" t="s">
        <v>733</v>
      </c>
      <c r="B100" s="365" t="s">
        <v>732</v>
      </c>
      <c r="C100" s="365" t="s">
        <v>164</v>
      </c>
      <c r="D100" s="348">
        <v>224572931.09</v>
      </c>
      <c r="E100" s="348">
        <v>25000000</v>
      </c>
      <c r="F100" s="348">
        <v>52400000</v>
      </c>
      <c r="G100" s="366">
        <f t="shared" si="4"/>
        <v>301972931.09000003</v>
      </c>
    </row>
    <row r="101" spans="1:7">
      <c r="A101" s="365" t="s">
        <v>735</v>
      </c>
      <c r="B101" s="365" t="s">
        <v>734</v>
      </c>
      <c r="C101" s="365" t="s">
        <v>165</v>
      </c>
      <c r="D101" s="348">
        <v>14415973.68</v>
      </c>
      <c r="E101" s="348">
        <v>10000000</v>
      </c>
      <c r="F101" s="367">
        <v>0</v>
      </c>
      <c r="G101" s="366">
        <f t="shared" si="4"/>
        <v>24415973.68</v>
      </c>
    </row>
    <row r="102" spans="1:7" ht="24.75">
      <c r="A102" s="365" t="s">
        <v>737</v>
      </c>
      <c r="B102" s="365" t="s">
        <v>736</v>
      </c>
      <c r="C102" s="365" t="s">
        <v>221</v>
      </c>
      <c r="D102" s="367">
        <v>0</v>
      </c>
      <c r="E102" s="348">
        <v>6960000</v>
      </c>
      <c r="F102" s="367">
        <v>0</v>
      </c>
      <c r="G102" s="366">
        <f t="shared" si="4"/>
        <v>6960000</v>
      </c>
    </row>
    <row r="103" spans="1:7">
      <c r="A103" s="365" t="s">
        <v>739</v>
      </c>
      <c r="B103" s="365" t="s">
        <v>738</v>
      </c>
      <c r="C103" s="365" t="s">
        <v>166</v>
      </c>
      <c r="D103" s="367">
        <v>0</v>
      </c>
      <c r="E103" s="348">
        <v>34000000</v>
      </c>
      <c r="F103" s="348">
        <f>25000000+4100000</f>
        <v>29100000</v>
      </c>
      <c r="G103" s="366">
        <f t="shared" si="4"/>
        <v>63100000</v>
      </c>
    </row>
    <row r="104" spans="1:7" ht="24.75">
      <c r="A104" s="365" t="s">
        <v>741</v>
      </c>
      <c r="B104" s="365" t="s">
        <v>740</v>
      </c>
      <c r="C104" s="365" t="s">
        <v>222</v>
      </c>
      <c r="D104" s="378"/>
      <c r="E104" s="348">
        <v>20000000</v>
      </c>
      <c r="F104" s="367">
        <v>0</v>
      </c>
      <c r="G104" s="366">
        <f t="shared" si="4"/>
        <v>20000000</v>
      </c>
    </row>
    <row r="105" spans="1:7">
      <c r="A105" s="365" t="s">
        <v>743</v>
      </c>
      <c r="B105" s="365" t="s">
        <v>742</v>
      </c>
      <c r="C105" s="365" t="s">
        <v>223</v>
      </c>
      <c r="D105" s="367">
        <v>0</v>
      </c>
      <c r="E105" s="348">
        <v>14000000</v>
      </c>
      <c r="F105" s="367">
        <v>0</v>
      </c>
      <c r="G105" s="366">
        <f t="shared" si="4"/>
        <v>14000000</v>
      </c>
    </row>
    <row r="106" spans="1:7">
      <c r="A106" s="365" t="s">
        <v>745</v>
      </c>
      <c r="B106" s="365" t="s">
        <v>744</v>
      </c>
      <c r="C106" s="365" t="s">
        <v>167</v>
      </c>
      <c r="D106" s="348">
        <v>40260031.380000003</v>
      </c>
      <c r="E106" s="348">
        <v>8300000</v>
      </c>
      <c r="F106" s="348">
        <v>60000000</v>
      </c>
      <c r="G106" s="366">
        <f t="shared" si="4"/>
        <v>108560031.38</v>
      </c>
    </row>
    <row r="107" spans="1:7" ht="18" customHeight="1">
      <c r="A107" s="365" t="s">
        <v>747</v>
      </c>
      <c r="B107" s="365" t="s">
        <v>746</v>
      </c>
      <c r="C107" s="365" t="s">
        <v>168</v>
      </c>
      <c r="D107" s="367">
        <v>0</v>
      </c>
      <c r="E107" s="367">
        <v>0</v>
      </c>
      <c r="F107" s="348">
        <v>80000000</v>
      </c>
      <c r="G107" s="366">
        <f t="shared" si="4"/>
        <v>80000000</v>
      </c>
    </row>
    <row r="108" spans="1:7" ht="18" customHeight="1">
      <c r="A108" s="365" t="s">
        <v>749</v>
      </c>
      <c r="B108" s="380" t="s">
        <v>840</v>
      </c>
      <c r="C108" s="381" t="s">
        <v>841</v>
      </c>
      <c r="D108" s="367">
        <v>0</v>
      </c>
      <c r="E108" s="378">
        <v>1000000</v>
      </c>
      <c r="F108" s="378">
        <v>0</v>
      </c>
      <c r="G108" s="366">
        <f t="shared" si="4"/>
        <v>1000000</v>
      </c>
    </row>
    <row r="109" spans="1:7" ht="18" customHeight="1">
      <c r="A109" s="373"/>
      <c r="B109" s="382"/>
      <c r="C109" s="383" t="s">
        <v>255</v>
      </c>
      <c r="D109" s="375"/>
      <c r="E109" s="384"/>
      <c r="F109" s="384"/>
      <c r="G109" s="377"/>
    </row>
    <row r="110" spans="1:7" ht="24.75">
      <c r="A110" s="365" t="s">
        <v>751</v>
      </c>
      <c r="B110" s="365" t="s">
        <v>748</v>
      </c>
      <c r="C110" s="365" t="s">
        <v>169</v>
      </c>
      <c r="D110" s="348">
        <v>103523132.58</v>
      </c>
      <c r="E110" s="348">
        <v>12000000</v>
      </c>
      <c r="F110" s="348">
        <v>400000000</v>
      </c>
      <c r="G110" s="366">
        <f t="shared" si="4"/>
        <v>515523132.57999998</v>
      </c>
    </row>
    <row r="111" spans="1:7" ht="24.75">
      <c r="A111" s="365" t="s">
        <v>753</v>
      </c>
      <c r="B111" s="365" t="s">
        <v>750</v>
      </c>
      <c r="C111" s="365" t="s">
        <v>170</v>
      </c>
      <c r="D111" s="367">
        <v>0</v>
      </c>
      <c r="E111" s="348">
        <v>6000000</v>
      </c>
      <c r="F111" s="348">
        <v>19000000</v>
      </c>
      <c r="G111" s="366">
        <f t="shared" si="4"/>
        <v>25000000</v>
      </c>
    </row>
    <row r="112" spans="1:7" ht="23.25" customHeight="1">
      <c r="A112" s="365" t="s">
        <v>755</v>
      </c>
      <c r="B112" s="365" t="s">
        <v>752</v>
      </c>
      <c r="C112" s="365" t="s">
        <v>224</v>
      </c>
      <c r="D112" s="367">
        <v>0</v>
      </c>
      <c r="E112" s="348">
        <v>4000000</v>
      </c>
      <c r="F112" s="367">
        <v>0</v>
      </c>
      <c r="G112" s="366">
        <f t="shared" si="4"/>
        <v>4000000</v>
      </c>
    </row>
    <row r="113" spans="1:7" ht="17.25" customHeight="1">
      <c r="A113" s="365" t="s">
        <v>757</v>
      </c>
      <c r="B113" s="365" t="s">
        <v>754</v>
      </c>
      <c r="C113" s="365" t="s">
        <v>225</v>
      </c>
      <c r="D113" s="367">
        <v>0</v>
      </c>
      <c r="E113" s="348">
        <v>1800000</v>
      </c>
      <c r="F113" s="367">
        <v>0</v>
      </c>
      <c r="G113" s="366">
        <f t="shared" si="4"/>
        <v>1800000</v>
      </c>
    </row>
    <row r="114" spans="1:7">
      <c r="A114" s="365" t="s">
        <v>759</v>
      </c>
      <c r="B114" s="365" t="s">
        <v>756</v>
      </c>
      <c r="C114" s="365" t="s">
        <v>171</v>
      </c>
      <c r="D114" s="348">
        <f>857419193.88+422537751.68</f>
        <v>1279956945.5599999</v>
      </c>
      <c r="E114" s="348">
        <v>23300000</v>
      </c>
      <c r="F114" s="348">
        <v>480000000</v>
      </c>
      <c r="G114" s="366">
        <f t="shared" si="4"/>
        <v>1783256945.5599999</v>
      </c>
    </row>
    <row r="115" spans="1:7" ht="24.75">
      <c r="A115" s="365" t="s">
        <v>761</v>
      </c>
      <c r="B115" s="365" t="s">
        <v>758</v>
      </c>
      <c r="C115" s="365" t="s">
        <v>172</v>
      </c>
      <c r="D115" s="348">
        <v>495718166.70999998</v>
      </c>
      <c r="E115" s="348">
        <v>15768000</v>
      </c>
      <c r="F115" s="348">
        <v>450000000</v>
      </c>
      <c r="G115" s="366">
        <f t="shared" si="4"/>
        <v>961486166.71000004</v>
      </c>
    </row>
    <row r="116" spans="1:7" ht="24.75">
      <c r="A116" s="365" t="s">
        <v>763</v>
      </c>
      <c r="B116" s="365" t="s">
        <v>760</v>
      </c>
      <c r="C116" s="365" t="s">
        <v>226</v>
      </c>
      <c r="D116" s="367">
        <v>0</v>
      </c>
      <c r="E116" s="348">
        <v>22000000</v>
      </c>
      <c r="F116" s="367">
        <v>0</v>
      </c>
      <c r="G116" s="366">
        <f t="shared" si="4"/>
        <v>22000000</v>
      </c>
    </row>
    <row r="117" spans="1:7" ht="18" customHeight="1">
      <c r="A117" s="365" t="s">
        <v>765</v>
      </c>
      <c r="B117" s="365" t="s">
        <v>762</v>
      </c>
      <c r="C117" s="365" t="s">
        <v>227</v>
      </c>
      <c r="D117" s="367">
        <v>0</v>
      </c>
      <c r="E117" s="348">
        <v>27200000</v>
      </c>
      <c r="F117" s="367">
        <v>0</v>
      </c>
      <c r="G117" s="366">
        <f t="shared" si="4"/>
        <v>27200000</v>
      </c>
    </row>
    <row r="118" spans="1:7">
      <c r="A118" s="365" t="s">
        <v>767</v>
      </c>
      <c r="B118" s="365" t="s">
        <v>764</v>
      </c>
      <c r="C118" s="365" t="s">
        <v>173</v>
      </c>
      <c r="D118" s="348">
        <v>29089101.989999998</v>
      </c>
      <c r="E118" s="348">
        <v>14000000</v>
      </c>
      <c r="F118" s="348">
        <v>5000000</v>
      </c>
      <c r="G118" s="366">
        <f t="shared" si="4"/>
        <v>48089101.989999995</v>
      </c>
    </row>
    <row r="119" spans="1:7">
      <c r="A119" s="365" t="s">
        <v>769</v>
      </c>
      <c r="B119" s="365" t="s">
        <v>766</v>
      </c>
      <c r="C119" s="365" t="s">
        <v>178</v>
      </c>
      <c r="D119" s="348">
        <v>211463944.44999999</v>
      </c>
      <c r="E119" s="348">
        <v>4600000</v>
      </c>
      <c r="F119" s="367">
        <v>0</v>
      </c>
      <c r="G119" s="366">
        <f t="shared" ref="G119" si="5">SUM(D119:F119)</f>
        <v>216063944.44999999</v>
      </c>
    </row>
    <row r="120" spans="1:7" ht="24.75">
      <c r="A120" s="365" t="s">
        <v>771</v>
      </c>
      <c r="B120" s="365" t="s">
        <v>768</v>
      </c>
      <c r="C120" s="365" t="s">
        <v>228</v>
      </c>
      <c r="D120" s="367">
        <v>0</v>
      </c>
      <c r="E120" s="348">
        <v>5300000</v>
      </c>
      <c r="F120" s="367">
        <v>0</v>
      </c>
      <c r="G120" s="366">
        <f t="shared" ref="G120:G141" si="6">SUM(D120:F120)</f>
        <v>5300000</v>
      </c>
    </row>
    <row r="121" spans="1:7" ht="20.100000000000001" customHeight="1">
      <c r="A121" s="365" t="s">
        <v>773</v>
      </c>
      <c r="B121" s="365" t="s">
        <v>770</v>
      </c>
      <c r="C121" s="365" t="s">
        <v>179</v>
      </c>
      <c r="D121" s="348">
        <v>14844761647.57</v>
      </c>
      <c r="E121" s="348">
        <v>22500000</v>
      </c>
      <c r="F121" s="348">
        <v>50000000</v>
      </c>
      <c r="G121" s="366">
        <f t="shared" si="6"/>
        <v>14917261647.57</v>
      </c>
    </row>
    <row r="122" spans="1:7" ht="20.100000000000001" customHeight="1">
      <c r="A122" s="365" t="s">
        <v>775</v>
      </c>
      <c r="B122" s="365" t="s">
        <v>772</v>
      </c>
      <c r="C122" s="365" t="s">
        <v>229</v>
      </c>
      <c r="D122" s="367">
        <v>0</v>
      </c>
      <c r="E122" s="348">
        <v>3600000</v>
      </c>
      <c r="F122" s="367">
        <v>0</v>
      </c>
      <c r="G122" s="366">
        <f t="shared" si="6"/>
        <v>3600000</v>
      </c>
    </row>
    <row r="123" spans="1:7" ht="20.100000000000001" customHeight="1">
      <c r="A123" s="365" t="s">
        <v>777</v>
      </c>
      <c r="B123" s="365" t="s">
        <v>774</v>
      </c>
      <c r="C123" s="365" t="s">
        <v>230</v>
      </c>
      <c r="D123" s="367">
        <v>0</v>
      </c>
      <c r="E123" s="348">
        <v>3600000</v>
      </c>
      <c r="F123" s="367">
        <v>0</v>
      </c>
      <c r="G123" s="366">
        <f t="shared" si="6"/>
        <v>3600000</v>
      </c>
    </row>
    <row r="124" spans="1:7" ht="20.100000000000001" customHeight="1">
      <c r="A124" s="365" t="s">
        <v>779</v>
      </c>
      <c r="B124" s="365" t="s">
        <v>776</v>
      </c>
      <c r="C124" s="365" t="s">
        <v>231</v>
      </c>
      <c r="D124" s="367">
        <v>0</v>
      </c>
      <c r="E124" s="348">
        <v>3600000</v>
      </c>
      <c r="F124" s="367">
        <v>0</v>
      </c>
      <c r="G124" s="366">
        <f t="shared" si="6"/>
        <v>3600000</v>
      </c>
    </row>
    <row r="125" spans="1:7" ht="20.100000000000001" customHeight="1">
      <c r="A125" s="365" t="s">
        <v>781</v>
      </c>
      <c r="B125" s="365" t="s">
        <v>778</v>
      </c>
      <c r="C125" s="365" t="s">
        <v>232</v>
      </c>
      <c r="D125" s="367">
        <v>0</v>
      </c>
      <c r="E125" s="348">
        <v>3600000</v>
      </c>
      <c r="F125" s="367">
        <v>0</v>
      </c>
      <c r="G125" s="366">
        <f t="shared" si="6"/>
        <v>3600000</v>
      </c>
    </row>
    <row r="126" spans="1:7" ht="20.100000000000001" customHeight="1">
      <c r="A126" s="365" t="s">
        <v>783</v>
      </c>
      <c r="B126" s="365" t="s">
        <v>780</v>
      </c>
      <c r="C126" s="365" t="s">
        <v>233</v>
      </c>
      <c r="D126" s="367">
        <v>0</v>
      </c>
      <c r="E126" s="348">
        <v>3600000</v>
      </c>
      <c r="F126" s="367">
        <v>0</v>
      </c>
      <c r="G126" s="366">
        <f t="shared" si="6"/>
        <v>3600000</v>
      </c>
    </row>
    <row r="127" spans="1:7" ht="20.100000000000001" customHeight="1">
      <c r="A127" s="365" t="s">
        <v>785</v>
      </c>
      <c r="B127" s="365" t="s">
        <v>782</v>
      </c>
      <c r="C127" s="365" t="s">
        <v>234</v>
      </c>
      <c r="D127" s="367">
        <v>0</v>
      </c>
      <c r="E127" s="348">
        <v>3600000</v>
      </c>
      <c r="F127" s="367">
        <v>0</v>
      </c>
      <c r="G127" s="366">
        <f t="shared" si="6"/>
        <v>3600000</v>
      </c>
    </row>
    <row r="128" spans="1:7" ht="20.100000000000001" customHeight="1">
      <c r="A128" s="365" t="s">
        <v>787</v>
      </c>
      <c r="B128" s="365" t="s">
        <v>784</v>
      </c>
      <c r="C128" s="365" t="s">
        <v>235</v>
      </c>
      <c r="D128" s="367">
        <v>0</v>
      </c>
      <c r="E128" s="348">
        <v>3600000</v>
      </c>
      <c r="F128" s="367">
        <v>0</v>
      </c>
      <c r="G128" s="366">
        <f t="shared" si="6"/>
        <v>3600000</v>
      </c>
    </row>
    <row r="129" spans="1:7" ht="20.100000000000001" customHeight="1">
      <c r="A129" s="365" t="s">
        <v>789</v>
      </c>
      <c r="B129" s="365" t="s">
        <v>786</v>
      </c>
      <c r="C129" s="365" t="s">
        <v>236</v>
      </c>
      <c r="D129" s="367">
        <v>0</v>
      </c>
      <c r="E129" s="348">
        <v>3600000</v>
      </c>
      <c r="F129" s="367">
        <v>0</v>
      </c>
      <c r="G129" s="366">
        <f t="shared" si="6"/>
        <v>3600000</v>
      </c>
    </row>
    <row r="130" spans="1:7" ht="20.100000000000001" customHeight="1">
      <c r="A130" s="365" t="s">
        <v>791</v>
      </c>
      <c r="B130" s="365" t="s">
        <v>788</v>
      </c>
      <c r="C130" s="365" t="s">
        <v>237</v>
      </c>
      <c r="D130" s="367">
        <v>0</v>
      </c>
      <c r="E130" s="348">
        <v>3600000</v>
      </c>
      <c r="F130" s="367">
        <v>0</v>
      </c>
      <c r="G130" s="366">
        <f t="shared" si="6"/>
        <v>3600000</v>
      </c>
    </row>
    <row r="131" spans="1:7" ht="20.100000000000001" customHeight="1">
      <c r="A131" s="365" t="s">
        <v>793</v>
      </c>
      <c r="B131" s="365" t="s">
        <v>790</v>
      </c>
      <c r="C131" s="365" t="s">
        <v>180</v>
      </c>
      <c r="D131" s="348">
        <v>29577713.73</v>
      </c>
      <c r="E131" s="348">
        <v>15000000</v>
      </c>
      <c r="F131" s="348">
        <v>50000000</v>
      </c>
      <c r="G131" s="366">
        <f t="shared" si="6"/>
        <v>94577713.730000004</v>
      </c>
    </row>
    <row r="132" spans="1:7" ht="20.100000000000001" customHeight="1">
      <c r="A132" s="373"/>
      <c r="B132" s="373"/>
      <c r="C132" s="374" t="s">
        <v>256</v>
      </c>
      <c r="D132" s="376"/>
      <c r="E132" s="376"/>
      <c r="F132" s="376"/>
      <c r="G132" s="377"/>
    </row>
    <row r="133" spans="1:7" ht="20.100000000000001" customHeight="1">
      <c r="A133" s="365" t="s">
        <v>795</v>
      </c>
      <c r="B133" s="365" t="s">
        <v>792</v>
      </c>
      <c r="C133" s="365" t="s">
        <v>181</v>
      </c>
      <c r="D133" s="348">
        <v>485235687</v>
      </c>
      <c r="E133" s="348">
        <v>8000000</v>
      </c>
      <c r="F133" s="348">
        <f>330000000+100000000</f>
        <v>430000000</v>
      </c>
      <c r="G133" s="366">
        <f t="shared" si="6"/>
        <v>923235687</v>
      </c>
    </row>
    <row r="134" spans="1:7" ht="23.25" customHeight="1">
      <c r="A134" s="365" t="s">
        <v>797</v>
      </c>
      <c r="B134" s="365" t="s">
        <v>794</v>
      </c>
      <c r="C134" s="365" t="s">
        <v>182</v>
      </c>
      <c r="D134" s="348">
        <v>289792456.01999998</v>
      </c>
      <c r="E134" s="348">
        <v>9200000</v>
      </c>
      <c r="F134" s="367">
        <v>0</v>
      </c>
      <c r="G134" s="366">
        <f t="shared" si="6"/>
        <v>298992456.01999998</v>
      </c>
    </row>
    <row r="135" spans="1:7" ht="23.25" customHeight="1">
      <c r="A135" s="365" t="s">
        <v>799</v>
      </c>
      <c r="B135" s="365" t="s">
        <v>796</v>
      </c>
      <c r="C135" s="365" t="s">
        <v>183</v>
      </c>
      <c r="D135" s="348">
        <v>7091744768.6300001</v>
      </c>
      <c r="E135" s="348">
        <v>14400000</v>
      </c>
      <c r="F135" s="348">
        <v>28000000</v>
      </c>
      <c r="G135" s="366">
        <f t="shared" si="6"/>
        <v>7134144768.6300001</v>
      </c>
    </row>
    <row r="136" spans="1:7" ht="18" customHeight="1">
      <c r="A136" s="365" t="s">
        <v>801</v>
      </c>
      <c r="B136" s="365" t="s">
        <v>798</v>
      </c>
      <c r="C136" s="365" t="s">
        <v>238</v>
      </c>
      <c r="D136" s="367">
        <v>0</v>
      </c>
      <c r="E136" s="348">
        <v>2587000</v>
      </c>
      <c r="F136" s="367">
        <v>0</v>
      </c>
      <c r="G136" s="366">
        <f t="shared" si="6"/>
        <v>2587000</v>
      </c>
    </row>
    <row r="137" spans="1:7" ht="18" customHeight="1">
      <c r="A137" s="365" t="s">
        <v>803</v>
      </c>
      <c r="B137" s="365" t="s">
        <v>800</v>
      </c>
      <c r="C137" s="365" t="s">
        <v>184</v>
      </c>
      <c r="D137" s="367">
        <v>0</v>
      </c>
      <c r="E137" s="348">
        <v>2700000</v>
      </c>
      <c r="F137" s="367">
        <v>0</v>
      </c>
      <c r="G137" s="366">
        <f t="shared" si="6"/>
        <v>2700000</v>
      </c>
    </row>
    <row r="138" spans="1:7" ht="18" customHeight="1">
      <c r="A138" s="365" t="s">
        <v>805</v>
      </c>
      <c r="B138" s="365" t="s">
        <v>802</v>
      </c>
      <c r="C138" s="365" t="s">
        <v>185</v>
      </c>
      <c r="D138" s="367">
        <v>0</v>
      </c>
      <c r="E138" s="348">
        <v>3000000</v>
      </c>
      <c r="F138" s="367">
        <v>0</v>
      </c>
      <c r="G138" s="366">
        <f t="shared" si="6"/>
        <v>3000000</v>
      </c>
    </row>
    <row r="139" spans="1:7" ht="18" customHeight="1">
      <c r="A139" s="365" t="s">
        <v>807</v>
      </c>
      <c r="B139" s="365" t="s">
        <v>804</v>
      </c>
      <c r="C139" s="365" t="s">
        <v>186</v>
      </c>
      <c r="D139" s="367">
        <v>0</v>
      </c>
      <c r="E139" s="348">
        <v>2100000</v>
      </c>
      <c r="F139" s="367">
        <v>0</v>
      </c>
      <c r="G139" s="366">
        <f t="shared" si="6"/>
        <v>2100000</v>
      </c>
    </row>
    <row r="140" spans="1:7" ht="18" customHeight="1">
      <c r="A140" s="365" t="s">
        <v>809</v>
      </c>
      <c r="B140" s="365" t="s">
        <v>806</v>
      </c>
      <c r="C140" s="365" t="s">
        <v>187</v>
      </c>
      <c r="D140" s="367">
        <v>0</v>
      </c>
      <c r="E140" s="348">
        <v>18000000</v>
      </c>
      <c r="F140" s="348">
        <v>50000000</v>
      </c>
      <c r="G140" s="366">
        <f t="shared" si="6"/>
        <v>68000000</v>
      </c>
    </row>
    <row r="141" spans="1:7" ht="18" customHeight="1">
      <c r="A141" s="365" t="s">
        <v>812</v>
      </c>
      <c r="B141" s="365" t="s">
        <v>808</v>
      </c>
      <c r="C141" s="365" t="s">
        <v>188</v>
      </c>
      <c r="D141" s="367">
        <v>0</v>
      </c>
      <c r="E141" s="348">
        <v>6763000</v>
      </c>
      <c r="F141" s="367">
        <v>0</v>
      </c>
      <c r="G141" s="366">
        <f t="shared" si="6"/>
        <v>6763000</v>
      </c>
    </row>
    <row r="142" spans="1:7" ht="18" customHeight="1">
      <c r="A142" s="365" t="s">
        <v>814</v>
      </c>
      <c r="B142" s="365" t="s">
        <v>810</v>
      </c>
      <c r="C142" s="365" t="s">
        <v>811</v>
      </c>
      <c r="D142" s="348">
        <v>92417777.890000001</v>
      </c>
      <c r="E142" s="348">
        <v>12000000</v>
      </c>
      <c r="F142" s="348">
        <f>47000000+1000000</f>
        <v>48000000</v>
      </c>
      <c r="G142" s="366">
        <f t="shared" ref="G142:G148" si="7">SUM(D142:F142)</f>
        <v>152417777.88999999</v>
      </c>
    </row>
    <row r="143" spans="1:7" ht="18" customHeight="1">
      <c r="A143" s="365" t="s">
        <v>816</v>
      </c>
      <c r="B143" s="365" t="s">
        <v>813</v>
      </c>
      <c r="C143" s="365" t="s">
        <v>189</v>
      </c>
      <c r="D143" s="348">
        <v>191559793.96000001</v>
      </c>
      <c r="E143" s="348">
        <v>22000000</v>
      </c>
      <c r="F143" s="348">
        <v>88600000</v>
      </c>
      <c r="G143" s="366">
        <f t="shared" si="7"/>
        <v>302159793.96000004</v>
      </c>
    </row>
    <row r="144" spans="1:7" ht="23.25" customHeight="1">
      <c r="A144" s="365" t="s">
        <v>818</v>
      </c>
      <c r="B144" s="365" t="s">
        <v>815</v>
      </c>
      <c r="C144" s="365" t="s">
        <v>190</v>
      </c>
      <c r="D144" s="348">
        <v>212745013.81999999</v>
      </c>
      <c r="E144" s="348">
        <v>28000000</v>
      </c>
      <c r="F144" s="348">
        <v>150000000</v>
      </c>
      <c r="G144" s="366">
        <f t="shared" si="7"/>
        <v>390745013.81999999</v>
      </c>
    </row>
    <row r="145" spans="1:10" ht="24.75">
      <c r="A145" s="365" t="s">
        <v>820</v>
      </c>
      <c r="B145" s="365" t="s">
        <v>817</v>
      </c>
      <c r="C145" s="365" t="s">
        <v>239</v>
      </c>
      <c r="D145" s="348">
        <v>56871957.049999997</v>
      </c>
      <c r="E145" s="348">
        <v>7437000</v>
      </c>
      <c r="F145" s="348">
        <v>94000000</v>
      </c>
      <c r="G145" s="366">
        <f t="shared" si="7"/>
        <v>158308957.05000001</v>
      </c>
    </row>
    <row r="146" spans="1:10" ht="23.25" customHeight="1">
      <c r="A146" s="365" t="s">
        <v>822</v>
      </c>
      <c r="B146" s="365" t="s">
        <v>819</v>
      </c>
      <c r="C146" s="365" t="s">
        <v>191</v>
      </c>
      <c r="D146" s="367">
        <v>0</v>
      </c>
      <c r="E146" s="348">
        <v>4500000</v>
      </c>
      <c r="F146" s="367">
        <v>0</v>
      </c>
      <c r="G146" s="366">
        <f t="shared" si="7"/>
        <v>4500000</v>
      </c>
    </row>
    <row r="147" spans="1:10" ht="24.75">
      <c r="A147" s="365" t="s">
        <v>824</v>
      </c>
      <c r="B147" s="365" t="s">
        <v>821</v>
      </c>
      <c r="C147" s="365" t="s">
        <v>49</v>
      </c>
      <c r="D147" s="348">
        <v>132528385.31</v>
      </c>
      <c r="E147" s="348">
        <v>13500000</v>
      </c>
      <c r="F147" s="348">
        <v>20000000</v>
      </c>
      <c r="G147" s="366">
        <f t="shared" si="7"/>
        <v>166028385.31</v>
      </c>
    </row>
    <row r="148" spans="1:10" ht="24.75">
      <c r="A148" s="365" t="s">
        <v>825</v>
      </c>
      <c r="B148" s="365" t="s">
        <v>823</v>
      </c>
      <c r="C148" s="365" t="s">
        <v>192</v>
      </c>
      <c r="D148" s="367">
        <v>0</v>
      </c>
      <c r="E148" s="348">
        <v>8000000</v>
      </c>
      <c r="F148" s="348">
        <f>2000000+1000000</f>
        <v>3000000</v>
      </c>
      <c r="G148" s="366">
        <f t="shared" si="7"/>
        <v>11000000</v>
      </c>
    </row>
    <row r="149" spans="1:10" ht="18" customHeight="1">
      <c r="A149" s="365" t="s">
        <v>827</v>
      </c>
      <c r="B149" s="365"/>
      <c r="C149" s="365" t="s">
        <v>240</v>
      </c>
      <c r="D149" s="367"/>
      <c r="E149" s="348"/>
      <c r="F149" s="348"/>
      <c r="G149" s="366">
        <f>15682880700-400000000+20000000</f>
        <v>15302880700</v>
      </c>
    </row>
    <row r="150" spans="1:10" ht="18" customHeight="1">
      <c r="A150" s="365" t="s">
        <v>829</v>
      </c>
      <c r="B150" s="365"/>
      <c r="C150" s="365" t="s">
        <v>826</v>
      </c>
      <c r="D150" s="367"/>
      <c r="E150" s="348"/>
      <c r="F150" s="348"/>
      <c r="G150" s="366">
        <v>7699000000</v>
      </c>
    </row>
    <row r="151" spans="1:10" ht="18" customHeight="1">
      <c r="A151" s="365" t="s">
        <v>830</v>
      </c>
      <c r="B151" s="365"/>
      <c r="C151" s="365" t="s">
        <v>828</v>
      </c>
      <c r="D151" s="367"/>
      <c r="E151" s="348"/>
      <c r="F151" s="348"/>
      <c r="G151" s="366">
        <v>180000000</v>
      </c>
    </row>
    <row r="152" spans="1:10" ht="18" customHeight="1">
      <c r="A152" s="365" t="s">
        <v>843</v>
      </c>
      <c r="B152" s="365"/>
      <c r="C152" s="365" t="s">
        <v>241</v>
      </c>
      <c r="D152" s="385">
        <f>1223524171.34-500000000</f>
        <v>723524171.33999991</v>
      </c>
      <c r="E152" s="348"/>
      <c r="F152" s="348"/>
      <c r="G152" s="366">
        <f t="shared" ref="G152" si="8">SUM(D152:F152)</f>
        <v>723524171.33999991</v>
      </c>
    </row>
    <row r="153" spans="1:10" ht="18" customHeight="1">
      <c r="A153" s="365" t="s">
        <v>844</v>
      </c>
      <c r="B153" s="365"/>
      <c r="C153" s="365" t="s">
        <v>831</v>
      </c>
      <c r="D153" s="378">
        <v>17004000000</v>
      </c>
      <c r="E153" s="348"/>
      <c r="F153" s="348"/>
      <c r="G153" s="366">
        <f>SUM(D153:F153)</f>
        <v>17004000000</v>
      </c>
      <c r="J153" s="4"/>
    </row>
    <row r="154" spans="1:10" ht="18" customHeight="1">
      <c r="A154" s="416" t="s">
        <v>74</v>
      </c>
      <c r="B154" s="416"/>
      <c r="C154" s="416"/>
      <c r="D154" s="386">
        <f>SUM(D5:D153)</f>
        <v>51004000000</v>
      </c>
      <c r="E154" s="387">
        <f>SUM(E7:E153)</f>
        <v>3975985000</v>
      </c>
      <c r="F154" s="387">
        <f>SUM(F7:F153)</f>
        <v>16997334300</v>
      </c>
      <c r="G154" s="387">
        <f>SUM(G7:G153)</f>
        <v>95159200000</v>
      </c>
    </row>
    <row r="156" spans="1:10">
      <c r="C156" s="352" t="s">
        <v>257</v>
      </c>
    </row>
    <row r="157" spans="1:10">
      <c r="D157" s="350"/>
    </row>
    <row r="158" spans="1:10">
      <c r="D158" s="353"/>
    </row>
    <row r="159" spans="1:10">
      <c r="D159" s="351"/>
    </row>
    <row r="160" spans="1:10">
      <c r="C160" s="352"/>
    </row>
    <row r="168" spans="1:7">
      <c r="A168" s="417"/>
      <c r="B168" s="417"/>
      <c r="C168" s="417"/>
      <c r="D168" s="417"/>
      <c r="E168" s="417"/>
      <c r="F168" s="417"/>
      <c r="G168" s="417"/>
    </row>
    <row r="176" spans="1:7">
      <c r="C176" s="352" t="s">
        <v>258</v>
      </c>
    </row>
  </sheetData>
  <mergeCells count="6">
    <mergeCell ref="A154:C154"/>
    <mergeCell ref="A168:G168"/>
    <mergeCell ref="A1:G1"/>
    <mergeCell ref="A2:G2"/>
    <mergeCell ref="A3:G3"/>
    <mergeCell ref="A4:G4"/>
  </mergeCells>
  <pageMargins left="0.7" right="0.13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33"/>
  <sheetViews>
    <sheetView topLeftCell="A99" workbookViewId="0">
      <selection activeCell="E111" sqref="E111"/>
    </sheetView>
  </sheetViews>
  <sheetFormatPr defaultRowHeight="15"/>
  <cols>
    <col min="1" max="1" width="5.28515625" style="349" customWidth="1"/>
    <col min="2" max="2" width="17.85546875" style="349" customWidth="1"/>
    <col min="3" max="3" width="68.28515625" style="349" customWidth="1"/>
    <col min="4" max="4" width="24.85546875" customWidth="1"/>
    <col min="7" max="7" width="42.85546875" customWidth="1"/>
  </cols>
  <sheetData>
    <row r="1" spans="1:4" ht="15" customHeight="1">
      <c r="A1" s="420" t="s">
        <v>249</v>
      </c>
      <c r="B1" s="420"/>
      <c r="C1" s="420"/>
      <c r="D1" s="420"/>
    </row>
    <row r="2" spans="1:4" ht="15" customHeight="1">
      <c r="A2" s="420" t="s">
        <v>847</v>
      </c>
      <c r="B2" s="420"/>
      <c r="C2" s="420"/>
      <c r="D2" s="420"/>
    </row>
    <row r="3" spans="1:4" ht="15" customHeight="1">
      <c r="A3" s="420" t="s">
        <v>848</v>
      </c>
      <c r="B3" s="420"/>
      <c r="C3" s="420"/>
      <c r="D3" s="420"/>
    </row>
    <row r="4" spans="1:4" ht="15" customHeight="1" thickBot="1">
      <c r="A4" s="422" t="s">
        <v>242</v>
      </c>
      <c r="B4" s="422"/>
      <c r="C4" s="422"/>
      <c r="D4" s="422"/>
    </row>
    <row r="5" spans="1:4" ht="15" customHeight="1">
      <c r="A5" s="388" t="s">
        <v>0</v>
      </c>
      <c r="B5" s="389" t="s">
        <v>243</v>
      </c>
      <c r="C5" s="389" t="s">
        <v>244</v>
      </c>
      <c r="D5" s="389" t="s">
        <v>250</v>
      </c>
    </row>
    <row r="6" spans="1:4" ht="15.75">
      <c r="A6" s="390"/>
      <c r="B6" s="391" t="s">
        <v>247</v>
      </c>
      <c r="C6" s="391"/>
      <c r="D6" s="391" t="s">
        <v>251</v>
      </c>
    </row>
    <row r="7" spans="1:4" ht="15.75">
      <c r="A7" s="392" t="s">
        <v>470</v>
      </c>
      <c r="B7" s="392" t="s">
        <v>556</v>
      </c>
      <c r="C7" s="392" t="s">
        <v>113</v>
      </c>
      <c r="D7" s="393">
        <v>110000000</v>
      </c>
    </row>
    <row r="8" spans="1:4" ht="15.75">
      <c r="A8" s="392" t="s">
        <v>473</v>
      </c>
      <c r="B8" s="392" t="s">
        <v>557</v>
      </c>
      <c r="C8" s="392" t="s">
        <v>114</v>
      </c>
      <c r="D8" s="393">
        <v>151000000</v>
      </c>
    </row>
    <row r="9" spans="1:4" ht="15.75">
      <c r="A9" s="392" t="s">
        <v>476</v>
      </c>
      <c r="B9" s="392" t="s">
        <v>832</v>
      </c>
      <c r="C9" s="405" t="s">
        <v>117</v>
      </c>
      <c r="D9" s="406">
        <f>60000000+14000000</f>
        <v>74000000</v>
      </c>
    </row>
    <row r="10" spans="1:4" ht="15.75">
      <c r="A10" s="392" t="s">
        <v>37</v>
      </c>
      <c r="B10" s="392" t="s">
        <v>562</v>
      </c>
      <c r="C10" s="392" t="s">
        <v>118</v>
      </c>
      <c r="D10" s="393">
        <v>10000000</v>
      </c>
    </row>
    <row r="11" spans="1:4" ht="15.75">
      <c r="A11" s="392" t="s">
        <v>481</v>
      </c>
      <c r="B11" s="392" t="s">
        <v>564</v>
      </c>
      <c r="C11" s="405" t="s">
        <v>42</v>
      </c>
      <c r="D11" s="406">
        <f>680000000+100000000</f>
        <v>780000000</v>
      </c>
    </row>
    <row r="12" spans="1:4" ht="15.75">
      <c r="A12" s="392" t="s">
        <v>38</v>
      </c>
      <c r="B12" s="392" t="s">
        <v>570</v>
      </c>
      <c r="C12" s="392" t="s">
        <v>197</v>
      </c>
      <c r="D12" s="393">
        <v>5000000</v>
      </c>
    </row>
    <row r="13" spans="1:4" ht="15.75">
      <c r="A13" s="392" t="s">
        <v>39</v>
      </c>
      <c r="B13" s="392" t="s">
        <v>572</v>
      </c>
      <c r="C13" s="392" t="s">
        <v>119</v>
      </c>
      <c r="D13" s="393">
        <v>250000000</v>
      </c>
    </row>
    <row r="14" spans="1:4" ht="15.75">
      <c r="A14" s="392" t="s">
        <v>488</v>
      </c>
      <c r="B14" s="392" t="s">
        <v>574</v>
      </c>
      <c r="C14" s="392" t="s">
        <v>120</v>
      </c>
      <c r="D14" s="393">
        <v>10000000</v>
      </c>
    </row>
    <row r="15" spans="1:4" ht="15.75">
      <c r="A15" s="392" t="s">
        <v>48</v>
      </c>
      <c r="B15" s="392" t="s">
        <v>576</v>
      </c>
      <c r="C15" s="392" t="s">
        <v>121</v>
      </c>
      <c r="D15" s="393">
        <v>10000000</v>
      </c>
    </row>
    <row r="16" spans="1:4" ht="18" customHeight="1">
      <c r="A16" s="392" t="s">
        <v>493</v>
      </c>
      <c r="B16" s="392" t="s">
        <v>578</v>
      </c>
      <c r="C16" s="392" t="s">
        <v>122</v>
      </c>
      <c r="D16" s="393">
        <v>150000000</v>
      </c>
    </row>
    <row r="17" spans="1:4" ht="15.75">
      <c r="A17" s="392" t="s">
        <v>567</v>
      </c>
      <c r="B17" s="392" t="s">
        <v>585</v>
      </c>
      <c r="C17" s="392" t="s">
        <v>123</v>
      </c>
      <c r="D17" s="393">
        <v>150000000</v>
      </c>
    </row>
    <row r="18" spans="1:4" ht="15.75">
      <c r="A18" s="392" t="s">
        <v>569</v>
      </c>
      <c r="B18" s="392" t="s">
        <v>589</v>
      </c>
      <c r="C18" s="392" t="s">
        <v>124</v>
      </c>
      <c r="D18" s="393">
        <v>20000000</v>
      </c>
    </row>
    <row r="19" spans="1:4" ht="15.75">
      <c r="A19" s="392" t="s">
        <v>571</v>
      </c>
      <c r="B19" s="392" t="s">
        <v>591</v>
      </c>
      <c r="C19" s="392" t="s">
        <v>125</v>
      </c>
      <c r="D19" s="393">
        <v>15000000</v>
      </c>
    </row>
    <row r="20" spans="1:4" ht="15.75">
      <c r="A20" s="392" t="s">
        <v>573</v>
      </c>
      <c r="B20" s="392" t="s">
        <v>593</v>
      </c>
      <c r="C20" s="405" t="s">
        <v>126</v>
      </c>
      <c r="D20" s="406">
        <f>500000000+20000000</f>
        <v>520000000</v>
      </c>
    </row>
    <row r="21" spans="1:4" ht="15.75">
      <c r="A21" s="392" t="s">
        <v>575</v>
      </c>
      <c r="B21" s="392" t="s">
        <v>597</v>
      </c>
      <c r="C21" s="392" t="s">
        <v>128</v>
      </c>
      <c r="D21" s="393">
        <v>30000000</v>
      </c>
    </row>
    <row r="22" spans="1:4" ht="15.75">
      <c r="A22" s="392" t="s">
        <v>577</v>
      </c>
      <c r="B22" s="392" t="s">
        <v>599</v>
      </c>
      <c r="C22" s="392" t="s">
        <v>129</v>
      </c>
      <c r="D22" s="393">
        <v>60000000</v>
      </c>
    </row>
    <row r="23" spans="1:4" ht="31.5">
      <c r="A23" s="392" t="s">
        <v>579</v>
      </c>
      <c r="B23" s="392" t="s">
        <v>601</v>
      </c>
      <c r="C23" s="392" t="s">
        <v>130</v>
      </c>
      <c r="D23" s="393">
        <v>1340000000</v>
      </c>
    </row>
    <row r="24" spans="1:4" ht="15.75">
      <c r="A24" s="392" t="s">
        <v>582</v>
      </c>
      <c r="B24" s="392" t="s">
        <v>603</v>
      </c>
      <c r="C24" s="392" t="s">
        <v>131</v>
      </c>
      <c r="D24" s="393">
        <v>844400000</v>
      </c>
    </row>
    <row r="25" spans="1:4" ht="15.75">
      <c r="A25" s="392" t="s">
        <v>584</v>
      </c>
      <c r="B25" s="392" t="s">
        <v>605</v>
      </c>
      <c r="C25" s="405" t="s">
        <v>132</v>
      </c>
      <c r="D25" s="406">
        <f>6000000+100000</f>
        <v>6100000</v>
      </c>
    </row>
    <row r="26" spans="1:4" ht="15.75">
      <c r="A26" s="392" t="s">
        <v>586</v>
      </c>
      <c r="B26" s="392" t="s">
        <v>613</v>
      </c>
      <c r="C26" s="392" t="s">
        <v>133</v>
      </c>
      <c r="D26" s="393">
        <v>145000000</v>
      </c>
    </row>
    <row r="27" spans="1:4" ht="15.75">
      <c r="A27" s="392" t="s">
        <v>588</v>
      </c>
      <c r="B27" s="392" t="s">
        <v>615</v>
      </c>
      <c r="C27" s="392" t="s">
        <v>134</v>
      </c>
      <c r="D27" s="393">
        <v>150000000</v>
      </c>
    </row>
    <row r="28" spans="1:4" ht="15.75">
      <c r="A28" s="392" t="s">
        <v>590</v>
      </c>
      <c r="B28" s="392" t="s">
        <v>617</v>
      </c>
      <c r="C28" s="392" t="s">
        <v>41</v>
      </c>
      <c r="D28" s="393">
        <v>73000000</v>
      </c>
    </row>
    <row r="29" spans="1:4" ht="15.75">
      <c r="A29" s="392" t="s">
        <v>592</v>
      </c>
      <c r="B29" s="392" t="s">
        <v>621</v>
      </c>
      <c r="C29" s="405" t="s">
        <v>204</v>
      </c>
      <c r="D29" s="406">
        <f>1500000+10000000</f>
        <v>11500000</v>
      </c>
    </row>
    <row r="30" spans="1:4" ht="15.75">
      <c r="A30" s="392" t="s">
        <v>594</v>
      </c>
      <c r="B30" s="392" t="s">
        <v>625</v>
      </c>
      <c r="C30" s="392" t="s">
        <v>135</v>
      </c>
      <c r="D30" s="393">
        <v>10000000</v>
      </c>
    </row>
    <row r="31" spans="1:4" ht="15.75">
      <c r="A31" s="392" t="s">
        <v>596</v>
      </c>
      <c r="B31" s="392" t="s">
        <v>629</v>
      </c>
      <c r="C31" s="392" t="s">
        <v>136</v>
      </c>
      <c r="D31" s="393">
        <v>90000000</v>
      </c>
    </row>
    <row r="32" spans="1:4" ht="15.75">
      <c r="A32" s="394"/>
      <c r="B32" s="394"/>
      <c r="C32" s="395" t="s">
        <v>258</v>
      </c>
      <c r="D32" s="396"/>
    </row>
    <row r="33" spans="1:7" ht="15.75">
      <c r="A33" s="392" t="s">
        <v>598</v>
      </c>
      <c r="B33" s="392" t="s">
        <v>631</v>
      </c>
      <c r="C33" s="392" t="s">
        <v>137</v>
      </c>
      <c r="D33" s="393">
        <v>5000000</v>
      </c>
    </row>
    <row r="34" spans="1:7" ht="15.75">
      <c r="A34" s="392" t="s">
        <v>600</v>
      </c>
      <c r="B34" s="392" t="s">
        <v>637</v>
      </c>
      <c r="C34" s="392" t="s">
        <v>138</v>
      </c>
      <c r="D34" s="393">
        <v>10000000</v>
      </c>
    </row>
    <row r="35" spans="1:7" ht="16.5" customHeight="1">
      <c r="A35" s="392" t="s">
        <v>602</v>
      </c>
      <c r="B35" s="397" t="s">
        <v>639</v>
      </c>
      <c r="C35" s="405" t="s">
        <v>842</v>
      </c>
      <c r="D35" s="406">
        <v>2000000</v>
      </c>
    </row>
    <row r="36" spans="1:7" ht="15.75">
      <c r="A36" s="392" t="s">
        <v>604</v>
      </c>
      <c r="B36" s="392" t="s">
        <v>641</v>
      </c>
      <c r="C36" s="392" t="s">
        <v>140</v>
      </c>
      <c r="D36" s="393">
        <v>10000000</v>
      </c>
    </row>
    <row r="37" spans="1:7" ht="16.5" customHeight="1">
      <c r="A37" s="392" t="s">
        <v>606</v>
      </c>
      <c r="B37" s="392" t="s">
        <v>643</v>
      </c>
      <c r="C37" s="392" t="s">
        <v>141</v>
      </c>
      <c r="D37" s="393">
        <v>10000000</v>
      </c>
    </row>
    <row r="38" spans="1:7" ht="15.75">
      <c r="A38" s="392" t="s">
        <v>608</v>
      </c>
      <c r="B38" s="392" t="s">
        <v>647</v>
      </c>
      <c r="C38" s="392" t="s">
        <v>648</v>
      </c>
      <c r="D38" s="393">
        <v>6112000000</v>
      </c>
    </row>
    <row r="39" spans="1:7" ht="15.75">
      <c r="A39" s="392" t="s">
        <v>610</v>
      </c>
      <c r="B39" s="392" t="s">
        <v>652</v>
      </c>
      <c r="C39" s="392" t="s">
        <v>142</v>
      </c>
      <c r="D39" s="393">
        <v>1025000000</v>
      </c>
    </row>
    <row r="40" spans="1:7" ht="15.75">
      <c r="A40" s="392" t="s">
        <v>612</v>
      </c>
      <c r="B40" s="392" t="s">
        <v>657</v>
      </c>
      <c r="C40" s="392" t="s">
        <v>143</v>
      </c>
      <c r="D40" s="393">
        <v>100000000</v>
      </c>
    </row>
    <row r="41" spans="1:7" ht="15.75">
      <c r="A41" s="392" t="s">
        <v>614</v>
      </c>
      <c r="B41" s="392" t="s">
        <v>659</v>
      </c>
      <c r="C41" s="392" t="s">
        <v>144</v>
      </c>
      <c r="D41" s="393">
        <v>10000000</v>
      </c>
    </row>
    <row r="42" spans="1:7" ht="15.75">
      <c r="A42" s="392" t="s">
        <v>616</v>
      </c>
      <c r="B42" s="392" t="s">
        <v>661</v>
      </c>
      <c r="C42" s="405" t="s">
        <v>145</v>
      </c>
      <c r="D42" s="406">
        <f>170000000+10000000</f>
        <v>180000000</v>
      </c>
    </row>
    <row r="43" spans="1:7" ht="15.75">
      <c r="A43" s="392" t="s">
        <v>618</v>
      </c>
      <c r="B43" s="392" t="s">
        <v>663</v>
      </c>
      <c r="C43" s="392" t="s">
        <v>146</v>
      </c>
      <c r="D43" s="393">
        <v>20000000</v>
      </c>
    </row>
    <row r="44" spans="1:7" ht="15.75">
      <c r="A44" s="392" t="s">
        <v>620</v>
      </c>
      <c r="B44" s="392" t="s">
        <v>669</v>
      </c>
      <c r="C44" s="392" t="s">
        <v>148</v>
      </c>
      <c r="D44" s="393">
        <v>591000000</v>
      </c>
    </row>
    <row r="45" spans="1:7" ht="15.75">
      <c r="A45" s="392" t="s">
        <v>622</v>
      </c>
      <c r="B45" s="392" t="s">
        <v>671</v>
      </c>
      <c r="C45" s="392" t="s">
        <v>149</v>
      </c>
      <c r="D45" s="393">
        <v>100000000</v>
      </c>
    </row>
    <row r="46" spans="1:7" ht="15.75">
      <c r="A46" s="392" t="s">
        <v>624</v>
      </c>
      <c r="B46" s="392" t="s">
        <v>673</v>
      </c>
      <c r="C46" s="405" t="s">
        <v>53</v>
      </c>
      <c r="D46" s="406">
        <f>2142000000+50000000</f>
        <v>2192000000</v>
      </c>
      <c r="G46" s="46"/>
    </row>
    <row r="47" spans="1:7" ht="15.75">
      <c r="A47" s="392" t="s">
        <v>626</v>
      </c>
      <c r="B47" s="392" t="s">
        <v>677</v>
      </c>
      <c r="C47" s="392" t="s">
        <v>150</v>
      </c>
      <c r="D47" s="393">
        <v>10000000</v>
      </c>
    </row>
    <row r="48" spans="1:7" ht="15.75">
      <c r="A48" s="392" t="s">
        <v>628</v>
      </c>
      <c r="B48" s="392" t="s">
        <v>683</v>
      </c>
      <c r="C48" s="392" t="s">
        <v>151</v>
      </c>
      <c r="D48" s="393">
        <v>175000000</v>
      </c>
    </row>
    <row r="49" spans="1:7" ht="15.75">
      <c r="A49" s="392" t="s">
        <v>630</v>
      </c>
      <c r="B49" s="392" t="s">
        <v>687</v>
      </c>
      <c r="C49" s="392" t="s">
        <v>152</v>
      </c>
      <c r="D49" s="393">
        <v>100000000</v>
      </c>
    </row>
    <row r="50" spans="1:7" ht="15.75">
      <c r="A50" s="392" t="s">
        <v>632</v>
      </c>
      <c r="B50" s="392" t="s">
        <v>694</v>
      </c>
      <c r="C50" s="405" t="s">
        <v>402</v>
      </c>
      <c r="D50" s="406">
        <f>9342157005.85+10000000</f>
        <v>9352157005.8500004</v>
      </c>
    </row>
    <row r="51" spans="1:7" ht="31.5">
      <c r="A51" s="392" t="s">
        <v>634</v>
      </c>
      <c r="B51" s="392" t="s">
        <v>833</v>
      </c>
      <c r="C51" s="392" t="s">
        <v>153</v>
      </c>
      <c r="D51" s="393">
        <v>1000000000</v>
      </c>
      <c r="G51" s="5"/>
    </row>
    <row r="52" spans="1:7" ht="31.5">
      <c r="A52" s="392" t="s">
        <v>636</v>
      </c>
      <c r="B52" s="392" t="s">
        <v>696</v>
      </c>
      <c r="C52" s="392" t="s">
        <v>697</v>
      </c>
      <c r="D52" s="393">
        <v>1610000000</v>
      </c>
    </row>
    <row r="53" spans="1:7" ht="15.75">
      <c r="A53" s="392" t="s">
        <v>638</v>
      </c>
      <c r="B53" s="392" t="s">
        <v>699</v>
      </c>
      <c r="C53" s="392" t="s">
        <v>154</v>
      </c>
      <c r="D53" s="393">
        <v>90000000</v>
      </c>
    </row>
    <row r="54" spans="1:7" ht="15.75">
      <c r="A54" s="392" t="s">
        <v>640</v>
      </c>
      <c r="B54" s="392" t="s">
        <v>701</v>
      </c>
      <c r="C54" s="405" t="s">
        <v>155</v>
      </c>
      <c r="D54" s="406">
        <f>380208000+50000000</f>
        <v>430208000</v>
      </c>
    </row>
    <row r="55" spans="1:7" ht="15.75">
      <c r="A55" s="392" t="s">
        <v>642</v>
      </c>
      <c r="B55" s="392" t="s">
        <v>707</v>
      </c>
      <c r="C55" s="392" t="s">
        <v>156</v>
      </c>
      <c r="D55" s="393">
        <v>4069231750</v>
      </c>
    </row>
    <row r="56" spans="1:7" ht="15.75">
      <c r="A56" s="392" t="s">
        <v>644</v>
      </c>
      <c r="B56" s="392" t="s">
        <v>709</v>
      </c>
      <c r="C56" s="392" t="s">
        <v>157</v>
      </c>
      <c r="D56" s="393">
        <v>10000000</v>
      </c>
    </row>
    <row r="57" spans="1:7" ht="15.75">
      <c r="A57" s="392" t="s">
        <v>646</v>
      </c>
      <c r="B57" s="392" t="s">
        <v>711</v>
      </c>
      <c r="C57" s="392" t="s">
        <v>158</v>
      </c>
      <c r="D57" s="393">
        <v>300000000</v>
      </c>
    </row>
    <row r="58" spans="1:7" ht="15.75" customHeight="1">
      <c r="A58" s="392" t="s">
        <v>649</v>
      </c>
      <c r="B58" s="392" t="s">
        <v>713</v>
      </c>
      <c r="C58" s="392" t="s">
        <v>159</v>
      </c>
      <c r="D58" s="393">
        <v>80000000</v>
      </c>
    </row>
    <row r="59" spans="1:7" ht="18.75" customHeight="1">
      <c r="A59" s="392" t="s">
        <v>651</v>
      </c>
      <c r="B59" s="392" t="s">
        <v>715</v>
      </c>
      <c r="C59" s="392" t="s">
        <v>160</v>
      </c>
      <c r="D59" s="393">
        <v>349200000</v>
      </c>
    </row>
    <row r="60" spans="1:7" ht="18.75" customHeight="1">
      <c r="A60" s="394"/>
      <c r="B60" s="394"/>
      <c r="C60" s="395" t="s">
        <v>261</v>
      </c>
      <c r="D60" s="396"/>
    </row>
    <row r="61" spans="1:7" ht="15.75">
      <c r="A61" s="392" t="s">
        <v>653</v>
      </c>
      <c r="B61" s="392" t="s">
        <v>717</v>
      </c>
      <c r="C61" s="392" t="s">
        <v>161</v>
      </c>
      <c r="D61" s="393">
        <v>100000000</v>
      </c>
    </row>
    <row r="62" spans="1:7" ht="15.75">
      <c r="A62" s="392" t="s">
        <v>656</v>
      </c>
      <c r="B62" s="392" t="s">
        <v>719</v>
      </c>
      <c r="C62" s="392" t="s">
        <v>162</v>
      </c>
      <c r="D62" s="393">
        <v>849000000</v>
      </c>
    </row>
    <row r="63" spans="1:7" ht="31.5">
      <c r="A63" s="392" t="s">
        <v>658</v>
      </c>
      <c r="B63" s="392" t="s">
        <v>721</v>
      </c>
      <c r="C63" s="392" t="s">
        <v>722</v>
      </c>
      <c r="D63" s="393">
        <v>149200000</v>
      </c>
    </row>
    <row r="64" spans="1:7" ht="15.75">
      <c r="A64" s="392" t="s">
        <v>660</v>
      </c>
      <c r="B64" s="392" t="s">
        <v>724</v>
      </c>
      <c r="C64" s="405" t="s">
        <v>40</v>
      </c>
      <c r="D64" s="406">
        <v>90000000</v>
      </c>
    </row>
    <row r="65" spans="1:4" ht="15.75">
      <c r="A65" s="392" t="s">
        <v>662</v>
      </c>
      <c r="B65" s="392" t="s">
        <v>726</v>
      </c>
      <c r="C65" s="392" t="s">
        <v>163</v>
      </c>
      <c r="D65" s="393">
        <v>5000000</v>
      </c>
    </row>
    <row r="66" spans="1:4" ht="15.75">
      <c r="A66" s="392" t="s">
        <v>664</v>
      </c>
      <c r="B66" s="392" t="s">
        <v>732</v>
      </c>
      <c r="C66" s="392" t="s">
        <v>164</v>
      </c>
      <c r="D66" s="393">
        <v>50000000</v>
      </c>
    </row>
    <row r="67" spans="1:4" ht="15.75">
      <c r="A67" s="392" t="s">
        <v>666</v>
      </c>
      <c r="B67" s="392" t="s">
        <v>734</v>
      </c>
      <c r="C67" s="392" t="s">
        <v>165</v>
      </c>
      <c r="D67" s="393">
        <v>40000000</v>
      </c>
    </row>
    <row r="68" spans="1:4" ht="15.75">
      <c r="A68" s="392" t="s">
        <v>668</v>
      </c>
      <c r="B68" s="392" t="s">
        <v>738</v>
      </c>
      <c r="C68" s="392" t="s">
        <v>166</v>
      </c>
      <c r="D68" s="393">
        <v>5000000</v>
      </c>
    </row>
    <row r="69" spans="1:4" ht="15.75">
      <c r="A69" s="392" t="s">
        <v>670</v>
      </c>
      <c r="B69" s="392" t="s">
        <v>744</v>
      </c>
      <c r="C69" s="392" t="s">
        <v>167</v>
      </c>
      <c r="D69" s="393">
        <v>130000000</v>
      </c>
    </row>
    <row r="70" spans="1:4" ht="15.75">
      <c r="A70" s="392" t="s">
        <v>672</v>
      </c>
      <c r="B70" s="392" t="s">
        <v>746</v>
      </c>
      <c r="C70" s="392" t="s">
        <v>168</v>
      </c>
      <c r="D70" s="393">
        <v>90000000</v>
      </c>
    </row>
    <row r="71" spans="1:4" ht="15.75" customHeight="1">
      <c r="A71" s="392" t="s">
        <v>674</v>
      </c>
      <c r="B71" s="392" t="s">
        <v>748</v>
      </c>
      <c r="C71" s="392" t="s">
        <v>169</v>
      </c>
      <c r="D71" s="393">
        <v>45000000</v>
      </c>
    </row>
    <row r="72" spans="1:4" ht="31.5">
      <c r="A72" s="392" t="s">
        <v>676</v>
      </c>
      <c r="B72" s="392" t="s">
        <v>750</v>
      </c>
      <c r="C72" s="392" t="s">
        <v>170</v>
      </c>
      <c r="D72" s="393">
        <v>5000000</v>
      </c>
    </row>
    <row r="73" spans="1:4" ht="15.75">
      <c r="A73" s="392" t="s">
        <v>678</v>
      </c>
      <c r="B73" s="392" t="s">
        <v>756</v>
      </c>
      <c r="C73" s="405" t="s">
        <v>171</v>
      </c>
      <c r="D73" s="406">
        <f>1744000000+1000000</f>
        <v>1745000000</v>
      </c>
    </row>
    <row r="74" spans="1:4" ht="31.5">
      <c r="A74" s="392" t="s">
        <v>680</v>
      </c>
      <c r="B74" s="392" t="s">
        <v>758</v>
      </c>
      <c r="C74" s="405" t="s">
        <v>172</v>
      </c>
      <c r="D74" s="406">
        <f>8300000000+120000000</f>
        <v>8420000000</v>
      </c>
    </row>
    <row r="75" spans="1:4" ht="15.75">
      <c r="A75" s="392" t="s">
        <v>682</v>
      </c>
      <c r="B75" s="392" t="s">
        <v>764</v>
      </c>
      <c r="C75" s="405" t="s">
        <v>173</v>
      </c>
      <c r="D75" s="406">
        <f>51000000+900000</f>
        <v>51900000</v>
      </c>
    </row>
    <row r="76" spans="1:4" ht="15.75">
      <c r="A76" s="392" t="s">
        <v>684</v>
      </c>
      <c r="B76" s="392" t="s">
        <v>834</v>
      </c>
      <c r="C76" s="392" t="s">
        <v>174</v>
      </c>
      <c r="D76" s="393">
        <v>200000000</v>
      </c>
    </row>
    <row r="77" spans="1:4" ht="15.75">
      <c r="A77" s="392" t="s">
        <v>686</v>
      </c>
      <c r="B77" s="392" t="s">
        <v>835</v>
      </c>
      <c r="C77" s="392" t="s">
        <v>175</v>
      </c>
      <c r="D77" s="393">
        <v>200000000</v>
      </c>
    </row>
    <row r="78" spans="1:4" ht="31.5">
      <c r="A78" s="392" t="s">
        <v>688</v>
      </c>
      <c r="B78" s="392" t="s">
        <v>836</v>
      </c>
      <c r="C78" s="392" t="s">
        <v>176</v>
      </c>
      <c r="D78" s="393">
        <v>1200000000</v>
      </c>
    </row>
    <row r="79" spans="1:4" ht="15.75">
      <c r="A79" s="392" t="s">
        <v>690</v>
      </c>
      <c r="B79" s="392" t="s">
        <v>837</v>
      </c>
      <c r="C79" s="392" t="s">
        <v>177</v>
      </c>
      <c r="D79" s="393">
        <v>500000000</v>
      </c>
    </row>
    <row r="80" spans="1:4" ht="15.75">
      <c r="A80" s="392" t="s">
        <v>693</v>
      </c>
      <c r="B80" s="392" t="s">
        <v>766</v>
      </c>
      <c r="C80" s="392" t="s">
        <v>178</v>
      </c>
      <c r="D80" s="393">
        <v>41800000</v>
      </c>
    </row>
    <row r="81" spans="1:4" ht="15.75">
      <c r="A81" s="392" t="s">
        <v>695</v>
      </c>
      <c r="B81" s="392" t="s">
        <v>770</v>
      </c>
      <c r="C81" s="392" t="s">
        <v>179</v>
      </c>
      <c r="D81" s="393">
        <v>5000000</v>
      </c>
    </row>
    <row r="82" spans="1:4" ht="15.75">
      <c r="A82" s="392" t="s">
        <v>698</v>
      </c>
      <c r="B82" s="392" t="s">
        <v>772</v>
      </c>
      <c r="C82" s="392" t="s">
        <v>229</v>
      </c>
      <c r="D82" s="393">
        <v>2000000</v>
      </c>
    </row>
    <row r="83" spans="1:4" ht="15.75">
      <c r="A83" s="392" t="s">
        <v>700</v>
      </c>
      <c r="B83" s="392" t="s">
        <v>774</v>
      </c>
      <c r="C83" s="392" t="s">
        <v>230</v>
      </c>
      <c r="D83" s="393">
        <v>2000000</v>
      </c>
    </row>
    <row r="84" spans="1:4" ht="15.75">
      <c r="A84" s="392" t="s">
        <v>702</v>
      </c>
      <c r="B84" s="392" t="s">
        <v>776</v>
      </c>
      <c r="C84" s="392" t="s">
        <v>231</v>
      </c>
      <c r="D84" s="393">
        <v>2000000</v>
      </c>
    </row>
    <row r="85" spans="1:4" ht="15.75">
      <c r="A85" s="392" t="s">
        <v>704</v>
      </c>
      <c r="B85" s="392" t="s">
        <v>778</v>
      </c>
      <c r="C85" s="392" t="s">
        <v>232</v>
      </c>
      <c r="D85" s="393">
        <v>2000000</v>
      </c>
    </row>
    <row r="86" spans="1:4" ht="15.75">
      <c r="A86" s="392" t="s">
        <v>706</v>
      </c>
      <c r="B86" s="392" t="s">
        <v>780</v>
      </c>
      <c r="C86" s="392" t="s">
        <v>233</v>
      </c>
      <c r="D86" s="393">
        <v>2000000</v>
      </c>
    </row>
    <row r="87" spans="1:4" ht="15.75">
      <c r="A87" s="394"/>
      <c r="B87" s="394"/>
      <c r="C87" s="395" t="s">
        <v>259</v>
      </c>
      <c r="D87" s="396"/>
    </row>
    <row r="88" spans="1:4" ht="15.75">
      <c r="A88" s="392" t="s">
        <v>708</v>
      </c>
      <c r="B88" s="392" t="s">
        <v>782</v>
      </c>
      <c r="C88" s="392" t="s">
        <v>234</v>
      </c>
      <c r="D88" s="393">
        <v>2000000</v>
      </c>
    </row>
    <row r="89" spans="1:4" ht="15.75">
      <c r="A89" s="392" t="s">
        <v>710</v>
      </c>
      <c r="B89" s="392" t="s">
        <v>784</v>
      </c>
      <c r="C89" s="392" t="s">
        <v>235</v>
      </c>
      <c r="D89" s="393">
        <v>2000000</v>
      </c>
    </row>
    <row r="90" spans="1:4" ht="15.75">
      <c r="A90" s="392" t="s">
        <v>712</v>
      </c>
      <c r="B90" s="392" t="s">
        <v>786</v>
      </c>
      <c r="C90" s="392" t="s">
        <v>236</v>
      </c>
      <c r="D90" s="393">
        <v>2000000</v>
      </c>
    </row>
    <row r="91" spans="1:4" ht="15.75">
      <c r="A91" s="392" t="s">
        <v>714</v>
      </c>
      <c r="B91" s="392" t="s">
        <v>788</v>
      </c>
      <c r="C91" s="392" t="s">
        <v>237</v>
      </c>
      <c r="D91" s="393">
        <v>2000000</v>
      </c>
    </row>
    <row r="92" spans="1:4" ht="15.75">
      <c r="A92" s="392" t="s">
        <v>716</v>
      </c>
      <c r="B92" s="392" t="s">
        <v>792</v>
      </c>
      <c r="C92" s="392" t="s">
        <v>181</v>
      </c>
      <c r="D92" s="393">
        <v>1645000000</v>
      </c>
    </row>
    <row r="93" spans="1:4" ht="31.5">
      <c r="A93" s="392" t="s">
        <v>718</v>
      </c>
      <c r="B93" s="392" t="s">
        <v>794</v>
      </c>
      <c r="C93" s="392" t="s">
        <v>182</v>
      </c>
      <c r="D93" s="393">
        <v>7617919810.5</v>
      </c>
    </row>
    <row r="94" spans="1:4" ht="15.75">
      <c r="A94" s="392" t="s">
        <v>720</v>
      </c>
      <c r="B94" s="392" t="s">
        <v>796</v>
      </c>
      <c r="C94" s="392" t="s">
        <v>183</v>
      </c>
      <c r="D94" s="393">
        <v>160000000</v>
      </c>
    </row>
    <row r="95" spans="1:4" ht="15.75">
      <c r="A95" s="392" t="s">
        <v>723</v>
      </c>
      <c r="B95" s="392" t="s">
        <v>798</v>
      </c>
      <c r="C95" s="392" t="s">
        <v>238</v>
      </c>
      <c r="D95" s="393">
        <v>2000000</v>
      </c>
    </row>
    <row r="96" spans="1:4" ht="15.75">
      <c r="A96" s="392" t="s">
        <v>725</v>
      </c>
      <c r="B96" s="392" t="s">
        <v>800</v>
      </c>
      <c r="C96" s="392" t="s">
        <v>184</v>
      </c>
      <c r="D96" s="393">
        <v>50000000</v>
      </c>
    </row>
    <row r="97" spans="1:7" ht="15.75">
      <c r="A97" s="392" t="s">
        <v>727</v>
      </c>
      <c r="B97" s="392" t="s">
        <v>802</v>
      </c>
      <c r="C97" s="392" t="s">
        <v>185</v>
      </c>
      <c r="D97" s="393">
        <v>30000000</v>
      </c>
    </row>
    <row r="98" spans="1:7" ht="15.75">
      <c r="A98" s="392" t="s">
        <v>729</v>
      </c>
      <c r="B98" s="392" t="s">
        <v>804</v>
      </c>
      <c r="C98" s="392" t="s">
        <v>186</v>
      </c>
      <c r="D98" s="393">
        <v>64000000</v>
      </c>
    </row>
    <row r="99" spans="1:7" ht="15.75">
      <c r="A99" s="392" t="s">
        <v>731</v>
      </c>
      <c r="B99" s="392" t="s">
        <v>806</v>
      </c>
      <c r="C99" s="392" t="s">
        <v>187</v>
      </c>
      <c r="D99" s="393">
        <f>70000000</f>
        <v>70000000</v>
      </c>
    </row>
    <row r="100" spans="1:7" ht="15.75">
      <c r="A100" s="392" t="s">
        <v>733</v>
      </c>
      <c r="B100" s="392" t="s">
        <v>808</v>
      </c>
      <c r="C100" s="392" t="s">
        <v>188</v>
      </c>
      <c r="D100" s="393">
        <v>5000000</v>
      </c>
    </row>
    <row r="101" spans="1:7" ht="15.75">
      <c r="A101" s="392" t="s">
        <v>735</v>
      </c>
      <c r="B101" s="392" t="s">
        <v>810</v>
      </c>
      <c r="C101" s="392" t="s">
        <v>811</v>
      </c>
      <c r="D101" s="393">
        <v>150000000</v>
      </c>
    </row>
    <row r="102" spans="1:7" ht="15.75">
      <c r="A102" s="392" t="s">
        <v>737</v>
      </c>
      <c r="B102" s="392" t="s">
        <v>813</v>
      </c>
      <c r="C102" s="392" t="s">
        <v>189</v>
      </c>
      <c r="D102" s="393">
        <v>70000000</v>
      </c>
    </row>
    <row r="103" spans="1:7" ht="15.75">
      <c r="A103" s="392" t="s">
        <v>739</v>
      </c>
      <c r="B103" s="392" t="s">
        <v>815</v>
      </c>
      <c r="C103" s="392" t="s">
        <v>190</v>
      </c>
      <c r="D103" s="393">
        <v>125000000</v>
      </c>
    </row>
    <row r="104" spans="1:7" ht="31.5" customHeight="1">
      <c r="A104" s="392" t="s">
        <v>741</v>
      </c>
      <c r="B104" s="392" t="s">
        <v>817</v>
      </c>
      <c r="C104" s="392" t="s">
        <v>239</v>
      </c>
      <c r="D104" s="393">
        <v>10000000</v>
      </c>
    </row>
    <row r="105" spans="1:7" ht="17.25" customHeight="1">
      <c r="A105" s="392" t="s">
        <v>743</v>
      </c>
      <c r="B105" s="392" t="s">
        <v>819</v>
      </c>
      <c r="C105" s="392" t="s">
        <v>191</v>
      </c>
      <c r="D105" s="393">
        <v>5000000</v>
      </c>
    </row>
    <row r="106" spans="1:7" ht="31.5">
      <c r="A106" s="392" t="s">
        <v>745</v>
      </c>
      <c r="B106" s="392" t="s">
        <v>821</v>
      </c>
      <c r="C106" s="392" t="s">
        <v>49</v>
      </c>
      <c r="D106" s="393">
        <v>1503000000</v>
      </c>
    </row>
    <row r="107" spans="1:7" ht="31.5">
      <c r="A107" s="392" t="s">
        <v>747</v>
      </c>
      <c r="B107" s="392" t="s">
        <v>823</v>
      </c>
      <c r="C107" s="392" t="s">
        <v>192</v>
      </c>
      <c r="D107" s="393">
        <v>782065318.38999999</v>
      </c>
    </row>
    <row r="108" spans="1:7" ht="15.75">
      <c r="A108" s="421" t="s">
        <v>74</v>
      </c>
      <c r="B108" s="421"/>
      <c r="C108" s="421"/>
      <c r="D108" s="398">
        <f>SUM(D7:D107)</f>
        <v>59186681884.739998</v>
      </c>
    </row>
    <row r="110" spans="1:7">
      <c r="G110" s="46">
        <f>D108-59186681884.74</f>
        <v>0</v>
      </c>
    </row>
    <row r="113" spans="3:3">
      <c r="C113" s="354" t="s">
        <v>260</v>
      </c>
    </row>
    <row r="132" spans="3:3">
      <c r="C132" s="352" t="s">
        <v>260</v>
      </c>
    </row>
    <row r="133" spans="3:3">
      <c r="C133" s="352"/>
    </row>
  </sheetData>
  <mergeCells count="5">
    <mergeCell ref="A1:D1"/>
    <mergeCell ref="A2:D2"/>
    <mergeCell ref="A108:C108"/>
    <mergeCell ref="A3:D3"/>
    <mergeCell ref="A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Overall summary</vt:lpstr>
      <vt:lpstr>summary Allo Pool fund recurent</vt:lpstr>
      <vt:lpstr>Sumary Allo pooled fund capital</vt:lpstr>
      <vt:lpstr>Pooled fund personnel</vt:lpstr>
      <vt:lpstr>Details special program</vt:lpstr>
      <vt:lpstr>Pooled Fund detail Capital</vt:lpstr>
      <vt:lpstr>Project detail capital</vt:lpstr>
      <vt:lpstr>Third Schedule</vt:lpstr>
      <vt:lpstr>Fourth Schedule</vt:lpstr>
      <vt:lpstr>'Project detail capital'!_GoBack</vt:lpstr>
      <vt:lpstr>'Fourth Schedule'!Print_Titles</vt:lpstr>
      <vt:lpstr>'Project detail capital'!Print_Titles</vt:lpstr>
      <vt:lpstr>'summary Allo Pool fund recurent'!Print_Titles</vt:lpstr>
      <vt:lpstr>'Third Schedule'!Print_Titles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Budget</cp:lastModifiedBy>
  <cp:lastPrinted>2017-12-19T10:38:31Z</cp:lastPrinted>
  <dcterms:created xsi:type="dcterms:W3CDTF">2011-10-12T15:22:11Z</dcterms:created>
  <dcterms:modified xsi:type="dcterms:W3CDTF">2017-12-19T13:48:28Z</dcterms:modified>
</cp:coreProperties>
</file>